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sft\fin91\P91FBSA\appserv\prcs\P91FBSA\NVISION\INSTANCE\L028-Comp St of Operation UR Fund 1-2016-12-31\5133691_0_1\"/>
    </mc:Choice>
  </mc:AlternateContent>
  <bookViews>
    <workbookView xWindow="-15" yWindow="585" windowWidth="19440" windowHeight="8445"/>
  </bookViews>
  <sheets>
    <sheet name="St OP UR" sheetId="1" r:id="rId1"/>
  </sheets>
  <externalReferences>
    <externalReference r:id="rId2"/>
  </externalReferences>
  <definedNames>
    <definedName name="Account_Detail">'[1]St FP'!#REF!</definedName>
    <definedName name="Account_Numbers">'[1]St FP'!#REF!</definedName>
    <definedName name="NvsASD">"V2016-12-31"</definedName>
    <definedName name="NvsAutoDrillOk">"VN"</definedName>
    <definedName name="NvsElapsedTime">0.000104166661913041</definedName>
    <definedName name="NvsEndTime">42758.5527430556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"VLOCAL"</definedName>
    <definedName name="NvsReqBU">"VL028"</definedName>
    <definedName name="NvsReqBUOnly">"VY"</definedName>
    <definedName name="NvsSheetType" localSheetId="0">"M"</definedName>
    <definedName name="NvsTransLed">"VN"</definedName>
    <definedName name="NvsTreeASD">"V2016-12-31"</definedName>
    <definedName name="NvsValTbl.ACCOUNT">"GL_ACCOUNT_TBL"</definedName>
    <definedName name="NvsValTbl.FUND_CODE">"FUND_ALL_VW"</definedName>
    <definedName name="_xlnm.Print_Area" localSheetId="0">'St OP UR'!$B$2:$K$109</definedName>
    <definedName name="_xlnm.Print_Titles" localSheetId="0">'St OP UR'!$2:$6</definedName>
  </definedNames>
  <calcPr calcId="152511"/>
</workbook>
</file>

<file path=xl/calcChain.xml><?xml version="1.0" encoding="utf-8"?>
<calcChain xmlns="http://schemas.openxmlformats.org/spreadsheetml/2006/main">
  <c r="K99" i="1" l="1"/>
  <c r="J99" i="1"/>
  <c r="I99" i="1"/>
  <c r="H99" i="1"/>
  <c r="G99" i="1"/>
  <c r="F99" i="1"/>
  <c r="E99" i="1"/>
  <c r="K72" i="1"/>
  <c r="K100" i="1" s="1"/>
  <c r="K104" i="1" s="1"/>
  <c r="K107" i="1" s="1"/>
  <c r="G72" i="1"/>
  <c r="G100" i="1" s="1"/>
  <c r="G104" i="1" s="1"/>
  <c r="G107" i="1" s="1"/>
  <c r="K71" i="1"/>
  <c r="J71" i="1"/>
  <c r="I71" i="1"/>
  <c r="H71" i="1"/>
  <c r="G71" i="1"/>
  <c r="F71" i="1"/>
  <c r="E71" i="1"/>
  <c r="K45" i="1"/>
  <c r="J45" i="1"/>
  <c r="I45" i="1"/>
  <c r="H45" i="1"/>
  <c r="G45" i="1"/>
  <c r="F45" i="1"/>
  <c r="E45" i="1"/>
  <c r="K34" i="1"/>
  <c r="J34" i="1"/>
  <c r="J72" i="1" s="1"/>
  <c r="J100" i="1" s="1"/>
  <c r="J104" i="1" s="1"/>
  <c r="J107" i="1" s="1"/>
  <c r="J108" i="1" s="1"/>
  <c r="I34" i="1"/>
  <c r="I72" i="1" s="1"/>
  <c r="I100" i="1" s="1"/>
  <c r="I104" i="1" s="1"/>
  <c r="I107" i="1" s="1"/>
  <c r="I108" i="1" s="1"/>
  <c r="H34" i="1"/>
  <c r="H72" i="1" s="1"/>
  <c r="H100" i="1" s="1"/>
  <c r="H104" i="1" s="1"/>
  <c r="H107" i="1" s="1"/>
  <c r="G34" i="1"/>
  <c r="F34" i="1"/>
  <c r="F72" i="1" s="1"/>
  <c r="F100" i="1" s="1"/>
  <c r="F104" i="1" s="1"/>
  <c r="F107" i="1" s="1"/>
  <c r="E34" i="1"/>
  <c r="E72" i="1" s="1"/>
  <c r="E100" i="1" s="1"/>
  <c r="E104" i="1" s="1"/>
  <c r="E107" i="1" s="1"/>
  <c r="B4" i="1"/>
  <c r="A3" i="1"/>
  <c r="B2" i="1"/>
</calcChain>
</file>

<file path=xl/sharedStrings.xml><?xml version="1.0" encoding="utf-8"?>
<sst xmlns="http://schemas.openxmlformats.org/spreadsheetml/2006/main" count="213" uniqueCount="202">
  <si>
    <t>Boy Scouts of America</t>
  </si>
  <si>
    <t>Current Period</t>
  </si>
  <si>
    <t>Year to Date</t>
  </si>
  <si>
    <t>Current Year</t>
  </si>
  <si>
    <t>Budget</t>
  </si>
  <si>
    <t>Actual</t>
  </si>
  <si>
    <t>Last Year</t>
  </si>
  <si>
    <t>Support and Revenue</t>
  </si>
  <si>
    <t>Direct Support</t>
  </si>
  <si>
    <t>Indirect Support</t>
  </si>
  <si>
    <t>Revenue</t>
  </si>
  <si>
    <t>Total Support and Revenue</t>
  </si>
  <si>
    <t>Expenses</t>
  </si>
  <si>
    <t>Net Assets Summary</t>
  </si>
  <si>
    <t>Unrestricted Net Assets - Beginning of Year</t>
  </si>
  <si>
    <t>Change in Net Assets from Operations</t>
  </si>
  <si>
    <t>Adjustments to Net Assets</t>
  </si>
  <si>
    <t>Transfers between Funds</t>
  </si>
  <si>
    <t>Change in Unrestricted Net Assets</t>
  </si>
  <si>
    <t>Unrestricted Net Assets - End of Period</t>
  </si>
  <si>
    <t>Operating Fund</t>
  </si>
  <si>
    <t>---------  End of Statement -------</t>
  </si>
  <si>
    <t>%,FCLASS_FLD,TLC_CLASSES,NUR_CLASS,FFUND_CODE,V1</t>
  </si>
  <si>
    <t>%,ATT,UDESCR</t>
  </si>
  <si>
    <t>%,LBUDGET,UPOSTED_TOTAL_AMT,SPER</t>
  </si>
  <si>
    <t>%,LBUDGET,UPOSTED_TOTAL_AMT,SYTD</t>
  </si>
  <si>
    <t>%,LBUDGET,UPOSTED_TOTAL_AMT,SALLYEAR</t>
  </si>
  <si>
    <t>%,R,FACCOUNT,TLOCAL_ACCT_REPT,XCNYYYN01,NFRIENDS_OF_SCOUTING</t>
  </si>
  <si>
    <t>%,R,FACCOUNT,TLOCAL_ACCT_REPT,XCNYYYN01,NPROJ_SALES</t>
  </si>
  <si>
    <t>%,R,FACCOUNT,TLOCAL_ACCT_REPT,XCNYYYN01,NOTHER_DIRECT</t>
  </si>
  <si>
    <t>%,R,FACCOUNT,TLOCAL_ACCT_REPT,XCNYYYN01,NSPEC_EVENTS</t>
  </si>
  <si>
    <t>%,R,FACCOUNT,TLOCAL_ACCT_REPT,XCNYYYN01,NLEGACY_AND_BEQUESTS</t>
  </si>
  <si>
    <t>%,R,FACCOUNT,TLOCAL_ACCT_REPT,XCNYYYN01,NFOUND_AND_TRUSTS</t>
  </si>
  <si>
    <t>%,R,FACCOUNT,TLOCAL_ACCT_REPT,XCNYYYN01,NASSOC_ORGANIZATIONS</t>
  </si>
  <si>
    <t>%,R,FACCOUNT,TLOCAL_ACCT_REPT,XCNYYYN01,NUNITED_WAY</t>
  </si>
  <si>
    <t>%,R,FACCOUNT,TLOCAL_ACCT_REPT,XCNYYYN01,NUNASSOC_ORGANIZATION</t>
  </si>
  <si>
    <t>%,R,FACCOUNT,TLOCAL_ACCT_REPT,XCNYYYN01,NOTHER_INDIRECT</t>
  </si>
  <si>
    <t>%,R,FACCOUNT,TLOCAL_ACCT_REPT,XCNYYYN01,NGOVT_FEES_GRANTS</t>
  </si>
  <si>
    <t>%,R,FACCOUNT,TLOCAL_ACCT_REPT,XCNYYYN01,NSALE_OF_SUPPLIES</t>
  </si>
  <si>
    <t>%,R,FACCOUNT,TLOCAL_ACCT_REPT,XCNYYYN01,NPRODUCT_SALES</t>
  </si>
  <si>
    <t>%,R,FACCOUNT,TLOCAL_ACCT_REPT,XCNYYYN01,NINVESTMENT_INCOME</t>
  </si>
  <si>
    <t>%,R,FACCOUNT,TLOCAL_ACCT_REPT,XCNYYYN01,NREAL_GAIN_LOSS_INVES</t>
  </si>
  <si>
    <t>%,R,FACCOUNT,TLOCAL_ACCT_REPT,XCNYYYN01,NUNREAL_GAIN_LOSS_INV</t>
  </si>
  <si>
    <t>%,R,FACCOUNT,TLOCAL_ACCT_REPT,XCNYYYN01,NCAMPING</t>
  </si>
  <si>
    <t>%,R,FACCOUNT,TLOCAL_ACCT_REPT,XCNYYYN01,NACTIVITIES</t>
  </si>
  <si>
    <t>%,R,FACCOUNT,TLOCAL_ACCT_REPT,XCNYYYN01,NOTHER_REVENUE</t>
  </si>
  <si>
    <t>%,FACCOUNT,TLOCAL_ACCT_REPT,XCNYYYN01,NEMPLOYEE_COMP</t>
  </si>
  <si>
    <t>%,FACCOUNT,TLOCAL_ACCT_REPT,XCNYYYN01,NOTHER_EXPENSE</t>
  </si>
  <si>
    <t>%,R,FACCOUNT,TLOCAL_ACCT_REPT,XCNYYYN01,NDIRECT_MAIL</t>
  </si>
  <si>
    <t xml:space="preserve">          Total Direct Support</t>
  </si>
  <si>
    <t xml:space="preserve">          Total Indirect Support</t>
  </si>
  <si>
    <t xml:space="preserve">          Total Revenue</t>
  </si>
  <si>
    <t xml:space="preserve">      Net Direct Mail</t>
  </si>
  <si>
    <t xml:space="preserve">      Net Friends of Scouting</t>
  </si>
  <si>
    <t xml:space="preserve">      Net Project Sales</t>
  </si>
  <si>
    <t xml:space="preserve">      Net Special Events</t>
  </si>
  <si>
    <t xml:space="preserve">      Net Legacies &amp; Bequests</t>
  </si>
  <si>
    <t xml:space="preserve">      Net Foundations &amp; Trusts</t>
  </si>
  <si>
    <t xml:space="preserve">      Net United Way</t>
  </si>
  <si>
    <t xml:space="preserve">      Government Grants/Fees </t>
  </si>
  <si>
    <t xml:space="preserve">      Net Sale of Scouting Supplies</t>
  </si>
  <si>
    <t xml:space="preserve">      Net Product Sales</t>
  </si>
  <si>
    <t xml:space="preserve">      Net Camping Revenue</t>
  </si>
  <si>
    <t xml:space="preserve">      Net Activity Revenue</t>
  </si>
  <si>
    <t xml:space="preserve">      Other Revenue</t>
  </si>
  <si>
    <t xml:space="preserve">      Total Employee Compensation</t>
  </si>
  <si>
    <t xml:space="preserve">      Total Other Expenses</t>
  </si>
  <si>
    <t>Surplus (Deficit) UR Revenue/Expense</t>
  </si>
  <si>
    <t xml:space="preserve">                      Total Expenses</t>
  </si>
  <si>
    <t>%,LACTUALS,UPOSTED_TOTAL_AMT,SPER</t>
  </si>
  <si>
    <t>%,LACTUALS,UPOSTED_TOTAL_AMT,SYTD,FFUND_CODE,V1</t>
  </si>
  <si>
    <t>%,LACTUALS,UPOSTED_TOTAL_AMT,SYTD-1YR</t>
  </si>
  <si>
    <t>%,LACTUALS,UPOSTED_TOTAL_AMT,SPER-1YR</t>
  </si>
  <si>
    <t xml:space="preserve">      Total Investment Income</t>
  </si>
  <si>
    <t xml:space="preserve">      Total Realized Invest Gain/Loss</t>
  </si>
  <si>
    <t xml:space="preserve">      Total Unrealized Invest Gain/Loss</t>
  </si>
  <si>
    <t xml:space="preserve">      Net Other Direct Contributions</t>
  </si>
  <si>
    <t xml:space="preserve">      Net Associated Organizations</t>
  </si>
  <si>
    <t xml:space="preserve">      Net Unassociated Organizations</t>
  </si>
  <si>
    <t xml:space="preserve">      Net Other Indirect Contributions</t>
  </si>
  <si>
    <t>%,NDIRECT_MAIL</t>
  </si>
  <si>
    <t>%,NDIRECT_MAIL_CONTRIBU</t>
  </si>
  <si>
    <t>%,NFRIENDS_OF_SCOUTING</t>
  </si>
  <si>
    <t>%,NFOS_CONTRIBUTIONS</t>
  </si>
  <si>
    <t>%,NNA_RELEASE_FOS</t>
  </si>
  <si>
    <t>%,NFOS_UNCOLL_CY</t>
  </si>
  <si>
    <t>%,NSPEC_EVENTS</t>
  </si>
  <si>
    <t>%,NSPEC_EVENT_CONTRIBUT</t>
  </si>
  <si>
    <t>%,NSPEC_EVENT_PROV_UNCO</t>
  </si>
  <si>
    <t>%,NSPEC_EVENT_CST_DIR_B</t>
  </si>
  <si>
    <t>%,NLEGACY_AND_BEQUESTS</t>
  </si>
  <si>
    <t>%,NLEG_BEQUEST_CONTRIBU</t>
  </si>
  <si>
    <t>%,NNA_RELEASE_LEG_BEQU</t>
  </si>
  <si>
    <t>%,NFOUND_AND_TRUSTS</t>
  </si>
  <si>
    <t>%,NFOUND_TRUST_CONTRIBU</t>
  </si>
  <si>
    <t>%,NOTHER_DIRECT</t>
  </si>
  <si>
    <t>%,NOTHER_DIRECT_CONTRIB</t>
  </si>
  <si>
    <t>%,NNA_RELEASE_OTHER_DIR</t>
  </si>
  <si>
    <t>%,NUNITED_WAY</t>
  </si>
  <si>
    <t>%,NUW_CONTRIB</t>
  </si>
  <si>
    <t>%,NGOVT_FEES_GRANTS</t>
  </si>
  <si>
    <t>%,NGOVT_FEES_GRANT_GROS</t>
  </si>
  <si>
    <t>%,NPRODUCT_SALES</t>
  </si>
  <si>
    <t>%,NPROD_SALE_GROSS</t>
  </si>
  <si>
    <t>%,NSALE_OF_PRODUCT_COST</t>
  </si>
  <si>
    <t>%,NSALE_OF_PRODUCT_COMM</t>
  </si>
  <si>
    <t>%,NINVESTMENT_INCOME</t>
  </si>
  <si>
    <t>%,NINVEST_INCOME_GROSS</t>
  </si>
  <si>
    <t>%,NUNREAL_GAIN_LOSS_INV</t>
  </si>
  <si>
    <t>%,NUNREAL_GAIN_GROSS</t>
  </si>
  <si>
    <t>%,NCAMPING</t>
  </si>
  <si>
    <t>%,NCAMP_REVENUES</t>
  </si>
  <si>
    <t>%,NCAMP_TP_SALES</t>
  </si>
  <si>
    <t>%,NCAMP_TP_CST_GOODS</t>
  </si>
  <si>
    <t>%,NACTIVITIES</t>
  </si>
  <si>
    <t>%,NACTIVITY_REVENUES</t>
  </si>
  <si>
    <t>%,NACTIVITY_TP_SALES</t>
  </si>
  <si>
    <t>%,NACTIVITY_TP_CST_GOOD</t>
  </si>
  <si>
    <t>%,NEMPLOYEE_COMP</t>
  </si>
  <si>
    <t>%,NSALARIES</t>
  </si>
  <si>
    <t>%,NEMPLOYEE_BENEFITS</t>
  </si>
  <si>
    <t>%,NPAYROLL_TAXES_EXPENS</t>
  </si>
  <si>
    <t>%,NEMPLOYEE_RELATED_EXP</t>
  </si>
  <si>
    <t>%,NOTHER_EXPENSE</t>
  </si>
  <si>
    <t>%,NPROFESSIONAL_FEES</t>
  </si>
  <si>
    <t>%,NPROG_AND_OTH_SUPPLIE</t>
  </si>
  <si>
    <t>%,NTELEPHONE_COMMUNCATI</t>
  </si>
  <si>
    <t>%,NPOSTAGE_AND_SHIPPING</t>
  </si>
  <si>
    <t>%,NOCCUPANCY_EXPENSE</t>
  </si>
  <si>
    <t>%,NRENT_MAINT_EQUIPMENT</t>
  </si>
  <si>
    <t>%,NPUBLICATION_MEDIA_EX</t>
  </si>
  <si>
    <t>%,NTRAVEL_EXPENSE</t>
  </si>
  <si>
    <t>%,NCONFERENCES_MEETINGS</t>
  </si>
  <si>
    <t>%,NSPECIFIC_ASSIST_INDI</t>
  </si>
  <si>
    <t>%,NRECOGNITION_AWARD_EX</t>
  </si>
  <si>
    <t>%,NINTEREST_EXPENSE</t>
  </si>
  <si>
    <t>%,NINSURANCE_EXPENSE</t>
  </si>
  <si>
    <t>%,NOTHER_EXPENSES</t>
  </si>
  <si>
    <t>%,NNATL_CHARTER_SERVICE</t>
  </si>
  <si>
    <t>Direct Mail</t>
  </si>
  <si>
    <t>Direct Mail Contributions</t>
  </si>
  <si>
    <t>Friends of Scouting</t>
  </si>
  <si>
    <t>FOS Contributions</t>
  </si>
  <si>
    <t>Net Assets Released FOS</t>
  </si>
  <si>
    <t>Provision Uncoll FOS</t>
  </si>
  <si>
    <t>Special Events</t>
  </si>
  <si>
    <t>Special Event Contributions</t>
  </si>
  <si>
    <t>Spec Event Prov Uncollectible</t>
  </si>
  <si>
    <t>Spec Event Cost Direct Benefit</t>
  </si>
  <si>
    <t>Legacies and Bequests</t>
  </si>
  <si>
    <t>Legacies &amp; Bequests Contributi</t>
  </si>
  <si>
    <t>Net Assets Rel Legacy &amp; Bequ</t>
  </si>
  <si>
    <t>Foundations &amp; Trusts</t>
  </si>
  <si>
    <t>Other Direct</t>
  </si>
  <si>
    <t>Other Direct Contributions</t>
  </si>
  <si>
    <t>Net Assets Release Other Direc</t>
  </si>
  <si>
    <t>United Way</t>
  </si>
  <si>
    <t>United Way Contributions</t>
  </si>
  <si>
    <t>Government Fees and Grants</t>
  </si>
  <si>
    <t>Government Fees Grants Gross</t>
  </si>
  <si>
    <t>Product Sales</t>
  </si>
  <si>
    <t>Product Sales Cost of Goods</t>
  </si>
  <si>
    <t>Product Sales Unit Commissions</t>
  </si>
  <si>
    <t>Investment Income</t>
  </si>
  <si>
    <t>Investment Income Current</t>
  </si>
  <si>
    <t>Unrealized Gain/Loss on Invest</t>
  </si>
  <si>
    <t>Unrealized Gain/Loss</t>
  </si>
  <si>
    <t>Camping</t>
  </si>
  <si>
    <t>Camp Revenues</t>
  </si>
  <si>
    <t>Camp Trading Post Sales</t>
  </si>
  <si>
    <t>Camp TP Cost of Goods Sold</t>
  </si>
  <si>
    <t>Activities</t>
  </si>
  <si>
    <t>Activity Revenues</t>
  </si>
  <si>
    <t>Activity Trading Post Sales</t>
  </si>
  <si>
    <t>Activity TP Cost of Goods</t>
  </si>
  <si>
    <t>Employee Compensation</t>
  </si>
  <si>
    <t>Salaries</t>
  </si>
  <si>
    <t>Employee Benefits</t>
  </si>
  <si>
    <t>Payroll Taxes Expense</t>
  </si>
  <si>
    <t>Employee Related Expenses</t>
  </si>
  <si>
    <t>Other Expenses</t>
  </si>
  <si>
    <t>Professional Fees</t>
  </si>
  <si>
    <t>Program &amp; Other Supplies</t>
  </si>
  <si>
    <t>Telephone &amp; Communications</t>
  </si>
  <si>
    <t>Postage &amp; Shipping Expense</t>
  </si>
  <si>
    <t>Occupancy Expense</t>
  </si>
  <si>
    <t>Rental &amp; Maintenance of Equip</t>
  </si>
  <si>
    <t>Publication &amp; Media Expense</t>
  </si>
  <si>
    <t>Travel Expense</t>
  </si>
  <si>
    <t>Conferences and Meeting Exp</t>
  </si>
  <si>
    <t>Specific Assistance to Individ</t>
  </si>
  <si>
    <t>Recognition &amp; Awards Expense</t>
  </si>
  <si>
    <t>Interest Expense</t>
  </si>
  <si>
    <t>Insurance Expense</t>
  </si>
  <si>
    <t>National Charter and Serv Fees</t>
  </si>
  <si>
    <t>Error</t>
  </si>
  <si>
    <t/>
  </si>
  <si>
    <t>December</t>
  </si>
  <si>
    <t>2016</t>
  </si>
  <si>
    <t>San Francisco Bay Area</t>
  </si>
  <si>
    <t>2016-12-31</t>
  </si>
  <si>
    <t>L028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</si>
</sst>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h:mm:ss\ AM/PM;@"/>
    <numFmt numFmtId="165" formatCode="_(* #,##0_);_(* \(#,##0\);_(* &quot;-&quot;??_);_(@_)"/>
  </numFmts>
  <fonts count="12" x14ac:knownFonts="1">
    <font>
      <sz val="10"/>
      <color theme="1"/>
      <name val="Comic Sans MS"/>
      <family val="2"/>
    </font>
    <font>
      <sz val="10"/>
      <color theme="1"/>
      <name val="Comic Sans MS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 tint="-0.14999847407452621"/>
      <name val="Calibri"/>
      <family val="2"/>
    </font>
    <font>
      <b/>
      <sz val="14"/>
      <color theme="0" tint="-0.1499984740745262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0" tint="-0.14999847407452621"/>
      <name val="Calibri"/>
      <family val="2"/>
    </font>
    <font>
      <sz val="14"/>
      <color theme="0" tint="-0.249977111117893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0" tint="-0.14999847407452621"/>
      <name val="Comic Sans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116">
    <xf numFmtId="164" fontId="0" fillId="0" borderId="0" xfId="0"/>
    <xf numFmtId="0" fontId="2" fillId="0" borderId="0" xfId="0" applyNumberFormat="1" applyFont="1" applyBorder="1"/>
    <xf numFmtId="0" fontId="3" fillId="0" borderId="0" xfId="0" applyNumberFormat="1" applyFont="1"/>
    <xf numFmtId="3" fontId="3" fillId="0" borderId="0" xfId="0" applyNumberFormat="1" applyFont="1"/>
    <xf numFmtId="0" fontId="3" fillId="0" borderId="0" xfId="0" applyNumberFormat="1" applyFont="1" applyBorder="1"/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3" fillId="0" borderId="0" xfId="0" applyNumberFormat="1" applyFont="1" applyBorder="1" applyAlignment="1">
      <alignment horizontal="center"/>
    </xf>
    <xf numFmtId="3" fontId="2" fillId="0" borderId="1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/>
    <xf numFmtId="0" fontId="2" fillId="0" borderId="0" xfId="0" applyNumberFormat="1" applyFont="1" applyBorder="1" applyAlignment="1">
      <alignment horizontal="center"/>
    </xf>
    <xf numFmtId="3" fontId="2" fillId="0" borderId="21" xfId="0" applyNumberFormat="1" applyFont="1" applyBorder="1"/>
    <xf numFmtId="3" fontId="3" fillId="0" borderId="0" xfId="0" applyNumberFormat="1" applyFont="1" applyFill="1" applyBorder="1"/>
    <xf numFmtId="3" fontId="3" fillId="0" borderId="10" xfId="0" applyNumberFormat="1" applyFont="1" applyFill="1" applyBorder="1"/>
    <xf numFmtId="3" fontId="2" fillId="0" borderId="10" xfId="0" applyNumberFormat="1" applyFont="1" applyFill="1" applyBorder="1"/>
    <xf numFmtId="3" fontId="3" fillId="0" borderId="0" xfId="1" applyNumberFormat="1" applyFont="1" applyFill="1" applyBorder="1"/>
    <xf numFmtId="3" fontId="2" fillId="0" borderId="0" xfId="1" quotePrefix="1" applyNumberFormat="1" applyFont="1" applyFill="1" applyBorder="1"/>
    <xf numFmtId="165" fontId="3" fillId="0" borderId="0" xfId="1" applyNumberFormat="1" applyFont="1" applyBorder="1" applyAlignment="1">
      <alignment horizontal="right" vertical="center" indent="1"/>
    </xf>
    <xf numFmtId="165" fontId="3" fillId="0" borderId="18" xfId="1" applyNumberFormat="1" applyFont="1" applyBorder="1" applyAlignment="1">
      <alignment horizontal="right" vertical="center" indent="1"/>
    </xf>
    <xf numFmtId="165" fontId="3" fillId="0" borderId="6" xfId="1" applyNumberFormat="1" applyFont="1" applyBorder="1" applyAlignment="1">
      <alignment horizontal="right" vertical="center" indent="1"/>
    </xf>
    <xf numFmtId="165" fontId="3" fillId="0" borderId="19" xfId="1" applyNumberFormat="1" applyFont="1" applyBorder="1" applyAlignment="1">
      <alignment horizontal="right" vertical="center" indent="1"/>
    </xf>
    <xf numFmtId="165" fontId="3" fillId="0" borderId="21" xfId="1" applyNumberFormat="1" applyFont="1" applyBorder="1" applyAlignment="1">
      <alignment horizontal="right" vertical="center" indent="1"/>
    </xf>
    <xf numFmtId="165" fontId="3" fillId="0" borderId="22" xfId="1" applyNumberFormat="1" applyFont="1" applyBorder="1" applyAlignment="1">
      <alignment horizontal="right" vertical="center" indent="1"/>
    </xf>
    <xf numFmtId="165" fontId="3" fillId="0" borderId="20" xfId="1" applyNumberFormat="1" applyFont="1" applyBorder="1" applyAlignment="1">
      <alignment horizontal="right" vertical="center" indent="1"/>
    </xf>
    <xf numFmtId="165" fontId="3" fillId="0" borderId="23" xfId="1" applyNumberFormat="1" applyFont="1" applyBorder="1" applyAlignment="1">
      <alignment horizontal="right" vertical="center" indent="1"/>
    </xf>
    <xf numFmtId="165" fontId="3" fillId="0" borderId="24" xfId="1" applyNumberFormat="1" applyFont="1" applyBorder="1" applyAlignment="1">
      <alignment horizontal="right" vertical="center" indent="1"/>
    </xf>
    <xf numFmtId="165" fontId="3" fillId="0" borderId="25" xfId="1" applyNumberFormat="1" applyFont="1" applyBorder="1" applyAlignment="1">
      <alignment horizontal="right" vertical="center" indent="1"/>
    </xf>
    <xf numFmtId="165" fontId="3" fillId="0" borderId="7" xfId="1" applyNumberFormat="1" applyFont="1" applyFill="1" applyBorder="1" applyAlignment="1">
      <alignment horizontal="right" vertical="center" indent="1"/>
    </xf>
    <xf numFmtId="165" fontId="3" fillId="0" borderId="12" xfId="1" applyNumberFormat="1" applyFont="1" applyFill="1" applyBorder="1" applyAlignment="1">
      <alignment horizontal="right" vertical="center" indent="1"/>
    </xf>
    <xf numFmtId="165" fontId="3" fillId="0" borderId="8" xfId="1" applyNumberFormat="1" applyFont="1" applyFill="1" applyBorder="1" applyAlignment="1">
      <alignment horizontal="right" vertical="center" indent="1"/>
    </xf>
    <xf numFmtId="165" fontId="3" fillId="0" borderId="10" xfId="1" applyNumberFormat="1" applyFont="1" applyFill="1" applyBorder="1" applyAlignment="1">
      <alignment horizontal="left" vertical="center" indent="1"/>
    </xf>
    <xf numFmtId="165" fontId="3" fillId="0" borderId="14" xfId="1" applyNumberFormat="1" applyFont="1" applyFill="1" applyBorder="1" applyAlignment="1">
      <alignment horizontal="left" vertical="center" indent="1"/>
    </xf>
    <xf numFmtId="165" fontId="3" fillId="0" borderId="11" xfId="1" applyNumberFormat="1" applyFont="1" applyFill="1" applyBorder="1" applyAlignment="1">
      <alignment horizontal="left" vertical="center" indent="1"/>
    </xf>
    <xf numFmtId="0" fontId="3" fillId="0" borderId="10" xfId="0" applyNumberFormat="1" applyFont="1" applyBorder="1"/>
    <xf numFmtId="165" fontId="2" fillId="0" borderId="0" xfId="1" applyNumberFormat="1" applyFont="1" applyBorder="1"/>
    <xf numFmtId="165" fontId="3" fillId="0" borderId="0" xfId="1" applyNumberFormat="1" applyFont="1" applyBorder="1" applyAlignment="1">
      <alignment horizontal="right" vertical="center"/>
    </xf>
    <xf numFmtId="165" fontId="3" fillId="0" borderId="18" xfId="1" applyNumberFormat="1" applyFont="1" applyBorder="1" applyAlignment="1">
      <alignment horizontal="right" vertical="center"/>
    </xf>
    <xf numFmtId="165" fontId="3" fillId="0" borderId="0" xfId="1" applyNumberFormat="1" applyFont="1" applyBorder="1"/>
    <xf numFmtId="165" fontId="3" fillId="0" borderId="0" xfId="1" applyNumberFormat="1" applyFont="1" applyFill="1" applyBorder="1" applyAlignment="1"/>
    <xf numFmtId="165" fontId="3" fillId="0" borderId="0" xfId="1" applyNumberFormat="1" applyFont="1" applyFill="1" applyBorder="1" applyAlignment="1">
      <alignment vertical="center"/>
    </xf>
    <xf numFmtId="165" fontId="3" fillId="0" borderId="18" xfId="1" applyNumberFormat="1" applyFont="1" applyFill="1" applyBorder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0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165" fontId="3" fillId="0" borderId="11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horizontal="left" vertical="center"/>
    </xf>
    <xf numFmtId="165" fontId="2" fillId="0" borderId="21" xfId="1" applyNumberFormat="1" applyFont="1" applyBorder="1" applyAlignment="1">
      <alignment horizontal="right" vertical="center" indent="1"/>
    </xf>
    <xf numFmtId="165" fontId="2" fillId="0" borderId="22" xfId="1" applyNumberFormat="1" applyFont="1" applyBorder="1" applyAlignment="1">
      <alignment horizontal="right" vertical="center" indent="1"/>
    </xf>
    <xf numFmtId="165" fontId="2" fillId="0" borderId="20" xfId="1" applyNumberFormat="1" applyFont="1" applyBorder="1" applyAlignment="1">
      <alignment horizontal="right" vertical="center" indent="1"/>
    </xf>
    <xf numFmtId="165" fontId="2" fillId="0" borderId="10" xfId="1" applyNumberFormat="1" applyFont="1" applyBorder="1" applyAlignment="1">
      <alignment horizontal="right" vertical="center" indent="1"/>
    </xf>
    <xf numFmtId="165" fontId="2" fillId="0" borderId="14" xfId="1" applyNumberFormat="1" applyFont="1" applyBorder="1" applyAlignment="1">
      <alignment horizontal="right" vertical="center" indent="1"/>
    </xf>
    <xf numFmtId="165" fontId="2" fillId="0" borderId="11" xfId="1" applyNumberFormat="1" applyFont="1" applyBorder="1" applyAlignment="1">
      <alignment horizontal="right" vertical="center" indent="1"/>
    </xf>
    <xf numFmtId="3" fontId="2" fillId="0" borderId="7" xfId="0" applyNumberFormat="1" applyFont="1" applyBorder="1" applyAlignment="1">
      <alignment vertical="center"/>
    </xf>
    <xf numFmtId="165" fontId="3" fillId="2" borderId="0" xfId="1" applyNumberFormat="1" applyFont="1" applyFill="1" applyBorder="1" applyAlignment="1">
      <alignment horizontal="right" vertical="center" indent="1"/>
    </xf>
    <xf numFmtId="165" fontId="3" fillId="0" borderId="9" xfId="1" applyNumberFormat="1" applyFont="1" applyFill="1" applyBorder="1" applyAlignment="1">
      <alignment horizontal="left" vertical="center" indent="1"/>
    </xf>
    <xf numFmtId="165" fontId="2" fillId="0" borderId="10" xfId="1" applyNumberFormat="1" applyFont="1" applyFill="1" applyBorder="1" applyAlignment="1">
      <alignment horizontal="right" vertical="center" indent="1"/>
    </xf>
    <xf numFmtId="165" fontId="2" fillId="0" borderId="14" xfId="1" applyNumberFormat="1" applyFont="1" applyFill="1" applyBorder="1" applyAlignment="1">
      <alignment horizontal="right" vertical="center" indent="1"/>
    </xf>
    <xf numFmtId="165" fontId="2" fillId="0" borderId="11" xfId="1" applyNumberFormat="1" applyFont="1" applyFill="1" applyBorder="1" applyAlignment="1">
      <alignment horizontal="right" vertical="center" indent="1"/>
    </xf>
    <xf numFmtId="165" fontId="2" fillId="0" borderId="10" xfId="1" applyNumberFormat="1" applyFont="1" applyFill="1" applyBorder="1" applyAlignment="1">
      <alignment horizontal="left" vertical="center" indent="1"/>
    </xf>
    <xf numFmtId="165" fontId="2" fillId="0" borderId="14" xfId="1" applyNumberFormat="1" applyFont="1" applyFill="1" applyBorder="1" applyAlignment="1">
      <alignment horizontal="left" vertical="center" indent="1"/>
    </xf>
    <xf numFmtId="165" fontId="2" fillId="0" borderId="10" xfId="1" applyNumberFormat="1" applyFont="1" applyFill="1" applyBorder="1" applyAlignment="1">
      <alignment horizontal="right" vertical="center"/>
    </xf>
    <xf numFmtId="165" fontId="2" fillId="0" borderId="13" xfId="1" applyNumberFormat="1" applyFont="1" applyFill="1" applyBorder="1" applyAlignment="1">
      <alignment horizontal="right" vertical="center"/>
    </xf>
    <xf numFmtId="165" fontId="2" fillId="0" borderId="14" xfId="1" applyNumberFormat="1" applyFont="1" applyFill="1" applyBorder="1" applyAlignment="1">
      <alignment horizontal="right" vertical="center"/>
    </xf>
    <xf numFmtId="165" fontId="2" fillId="0" borderId="11" xfId="1" applyNumberFormat="1" applyFont="1" applyFill="1" applyBorder="1" applyAlignment="1">
      <alignment horizontal="right" vertical="center"/>
    </xf>
    <xf numFmtId="3" fontId="2" fillId="0" borderId="21" xfId="0" applyNumberFormat="1" applyFont="1" applyBorder="1" applyAlignment="1">
      <alignment vertical="center"/>
    </xf>
    <xf numFmtId="3" fontId="3" fillId="0" borderId="21" xfId="0" applyNumberFormat="1" applyFont="1" applyBorder="1"/>
    <xf numFmtId="165" fontId="3" fillId="0" borderId="0" xfId="1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4" fillId="0" borderId="0" xfId="0" applyNumberFormat="1" applyFont="1"/>
    <xf numFmtId="164" fontId="5" fillId="0" borderId="0" xfId="0" quotePrefix="1" applyFont="1"/>
    <xf numFmtId="164" fontId="5" fillId="0" borderId="0" xfId="0" applyFont="1"/>
    <xf numFmtId="165" fontId="4" fillId="0" borderId="0" xfId="1" applyNumberFormat="1" applyFont="1"/>
    <xf numFmtId="165" fontId="3" fillId="0" borderId="0" xfId="1" applyNumberFormat="1" applyFont="1"/>
    <xf numFmtId="0" fontId="2" fillId="0" borderId="0" xfId="0" applyNumberFormat="1" applyFont="1" applyBorder="1"/>
    <xf numFmtId="3" fontId="3" fillId="0" borderId="0" xfId="0" applyNumberFormat="1" applyFont="1" applyBorder="1"/>
    <xf numFmtId="3" fontId="7" fillId="0" borderId="0" xfId="0" applyNumberFormat="1" applyFont="1"/>
    <xf numFmtId="0" fontId="6" fillId="0" borderId="0" xfId="0" applyNumberFormat="1" applyFont="1" applyBorder="1"/>
    <xf numFmtId="0" fontId="7" fillId="0" borderId="0" xfId="0" applyNumberFormat="1" applyFont="1" applyBorder="1"/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/>
    <xf numFmtId="0" fontId="8" fillId="0" borderId="0" xfId="0" applyNumberFormat="1" applyFont="1"/>
    <xf numFmtId="14" fontId="6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/>
    <xf numFmtId="3" fontId="3" fillId="0" borderId="0" xfId="0" applyNumberFormat="1" applyFont="1" applyBorder="1"/>
    <xf numFmtId="165" fontId="3" fillId="0" borderId="0" xfId="1" applyNumberFormat="1" applyFont="1"/>
    <xf numFmtId="165" fontId="6" fillId="0" borderId="0" xfId="1" applyNumberFormat="1" applyFont="1" applyAlignment="1">
      <alignment horizontal="center"/>
    </xf>
    <xf numFmtId="3" fontId="3" fillId="0" borderId="0" xfId="0" applyNumberFormat="1" applyFont="1" applyBorder="1"/>
    <xf numFmtId="4" fontId="10" fillId="0" borderId="0" xfId="0" applyNumberFormat="1" applyFont="1" applyBorder="1" applyAlignment="1">
      <alignment horizontal="center" vertical="top"/>
    </xf>
    <xf numFmtId="3" fontId="2" fillId="0" borderId="13" xfId="0" applyNumberFormat="1" applyFont="1" applyFill="1" applyBorder="1" applyAlignment="1">
      <alignment vertical="center"/>
    </xf>
    <xf numFmtId="3" fontId="2" fillId="0" borderId="13" xfId="0" applyNumberFormat="1" applyFont="1" applyFill="1" applyBorder="1"/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0" borderId="23" xfId="0" applyNumberFormat="1" applyFont="1" applyBorder="1"/>
    <xf numFmtId="3" fontId="2" fillId="0" borderId="26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5" fontId="3" fillId="0" borderId="0" xfId="1" applyNumberFormat="1" applyFont="1"/>
    <xf numFmtId="0" fontId="2" fillId="0" borderId="0" xfId="0" applyNumberFormat="1" applyFont="1" applyBorder="1"/>
    <xf numFmtId="165" fontId="9" fillId="0" borderId="0" xfId="1" quotePrefix="1" applyNumberFormat="1" applyFont="1"/>
    <xf numFmtId="0" fontId="8" fillId="0" borderId="0" xfId="0" quotePrefix="1" applyNumberFormat="1" applyFont="1"/>
    <xf numFmtId="0" fontId="5" fillId="0" borderId="0" xfId="0" quotePrefix="1" applyNumberFormat="1" applyFont="1"/>
    <xf numFmtId="164" fontId="11" fillId="0" borderId="0" xfId="0" quotePrefix="1" applyFont="1"/>
    <xf numFmtId="49" fontId="4" fillId="0" borderId="0" xfId="0" quotePrefix="1" applyNumberFormat="1" applyFont="1"/>
    <xf numFmtId="164" fontId="4" fillId="0" borderId="0" xfId="0" quotePrefix="1" applyFont="1"/>
    <xf numFmtId="165" fontId="4" fillId="0" borderId="0" xfId="1" quotePrefix="1" applyNumberFormat="1" applyFont="1"/>
  </cellXfs>
  <cellStyles count="2">
    <cellStyle name="Comma" xfId="1" builtinId="3"/>
    <cellStyle name="Normal" xfId="0" builtinId="0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3" name="Rectangle 2"/>
        <xdr:cNvSpPr/>
      </xdr:nvSpPr>
      <xdr:spPr>
        <a:xfrm>
          <a:off x="171450" y="2095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7" name="Rectangle 6"/>
        <xdr:cNvSpPr/>
      </xdr:nvSpPr>
      <xdr:spPr>
        <a:xfrm>
          <a:off x="1219200" y="190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142875</xdr:colOff>
      <xdr:row>1</xdr:row>
      <xdr:rowOff>76200</xdr:rowOff>
    </xdr:from>
    <xdr:ext cx="609600" cy="590550"/>
    <xdr:sp macro="" textlink="">
      <xdr:nvSpPr>
        <xdr:cNvPr id="9" name="Rectangle 8"/>
        <xdr:cNvSpPr/>
      </xdr:nvSpPr>
      <xdr:spPr>
        <a:xfrm>
          <a:off x="10258425" y="3048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15" name="Rectangle 14"/>
        <xdr:cNvSpPr/>
      </xdr:nvSpPr>
      <xdr:spPr>
        <a:xfrm>
          <a:off x="3324225" y="1905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14</xdr:col>
      <xdr:colOff>142875</xdr:colOff>
      <xdr:row>0</xdr:row>
      <xdr:rowOff>76200</xdr:rowOff>
    </xdr:from>
    <xdr:ext cx="609600" cy="590550"/>
    <xdr:sp macro="" textlink="">
      <xdr:nvSpPr>
        <xdr:cNvPr id="8" name="Rectangle 7"/>
        <xdr:cNvSpPr/>
      </xdr:nvSpPr>
      <xdr:spPr>
        <a:xfrm>
          <a:off x="11353800" y="762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1</xdr:row>
      <xdr:rowOff>19050</xdr:rowOff>
    </xdr:from>
    <xdr:ext cx="609600" cy="590550"/>
    <xdr:sp macro="" textlink="">
      <xdr:nvSpPr>
        <xdr:cNvPr id="10" name="Rectangle 9"/>
        <xdr:cNvSpPr/>
      </xdr:nvSpPr>
      <xdr:spPr>
        <a:xfrm>
          <a:off x="0" y="190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1</xdr:row>
      <xdr:rowOff>19050</xdr:rowOff>
    </xdr:from>
    <xdr:ext cx="609600" cy="590550"/>
    <xdr:sp macro="" textlink="">
      <xdr:nvSpPr>
        <xdr:cNvPr id="11" name="Rectangle 10"/>
        <xdr:cNvSpPr/>
      </xdr:nvSpPr>
      <xdr:spPr>
        <a:xfrm>
          <a:off x="0" y="190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1</xdr:row>
      <xdr:rowOff>19050</xdr:rowOff>
    </xdr:from>
    <xdr:ext cx="781050" cy="590550"/>
    <xdr:sp macro="" textlink="">
      <xdr:nvSpPr>
        <xdr:cNvPr id="12" name="Rectangle 11"/>
        <xdr:cNvSpPr/>
      </xdr:nvSpPr>
      <xdr:spPr>
        <a:xfrm>
          <a:off x="0" y="1905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vision\LAYOUT\LC%20Proposed%20Statements%20in%20GL%20conversion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 FP"/>
      <sheetName val="SFP Accts"/>
      <sheetName val="St OP UR"/>
      <sheetName val="St Act_Mgmnt"/>
      <sheetName val="St Act Audi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109"/>
  <sheetViews>
    <sheetView showZeros="0" tabSelected="1" topLeftCell="B2" zoomScaleNormal="100" workbookViewId="0">
      <selection activeCell="B2" sqref="B2"/>
    </sheetView>
  </sheetViews>
  <sheetFormatPr defaultColWidth="9" defaultRowHeight="15" outlineLevelRow="1" x14ac:dyDescent="0.25"/>
  <cols>
    <col min="1" max="1" width="2.25" style="17" hidden="1" customWidth="1"/>
    <col min="2" max="2" width="1.25" style="1" customWidth="1"/>
    <col min="3" max="3" width="3.25" style="13" customWidth="1"/>
    <col min="4" max="4" width="29.25" style="2" customWidth="1"/>
    <col min="5" max="11" width="13.625" style="2" customWidth="1"/>
    <col min="12" max="12" width="2" style="2" customWidth="1"/>
    <col min="13" max="13" width="9" style="2"/>
    <col min="14" max="14" width="9.125" style="2" bestFit="1" customWidth="1"/>
    <col min="15" max="16384" width="9" style="2"/>
  </cols>
  <sheetData>
    <row r="1" spans="1:19" hidden="1" x14ac:dyDescent="0.25">
      <c r="A1" s="3" t="s">
        <v>22</v>
      </c>
      <c r="C1" s="1"/>
      <c r="D1" s="2" t="s">
        <v>23</v>
      </c>
      <c r="E1" s="2" t="s">
        <v>24</v>
      </c>
      <c r="F1" s="2" t="s">
        <v>69</v>
      </c>
      <c r="G1" s="2" t="s">
        <v>72</v>
      </c>
      <c r="H1" s="2" t="s">
        <v>25</v>
      </c>
      <c r="I1" s="2" t="s">
        <v>70</v>
      </c>
      <c r="J1" s="2" t="s">
        <v>71</v>
      </c>
      <c r="K1" s="2" t="s">
        <v>26</v>
      </c>
    </row>
    <row r="2" spans="1:19" s="88" customFormat="1" ht="18.75" customHeight="1" x14ac:dyDescent="0.3">
      <c r="A2" s="83"/>
      <c r="B2" s="84" t="str">
        <f>TRIM(Q5&amp;" Council  -  #"&amp;MID(Q6,2,3))</f>
        <v>San Francisco Bay Area Council - #028</v>
      </c>
      <c r="C2" s="84"/>
      <c r="D2" s="85"/>
      <c r="E2" s="92"/>
      <c r="F2" s="92"/>
      <c r="G2" s="92"/>
      <c r="H2" s="92"/>
      <c r="I2" s="92"/>
      <c r="J2" s="86"/>
      <c r="K2" s="87" t="s">
        <v>0</v>
      </c>
      <c r="M2" s="89"/>
      <c r="N2" s="89"/>
      <c r="O2" s="89"/>
      <c r="P2" s="109" t="s">
        <v>195</v>
      </c>
      <c r="Q2" s="110" t="s">
        <v>196</v>
      </c>
      <c r="R2" s="89"/>
      <c r="S2" s="89"/>
    </row>
    <row r="3" spans="1:19" s="88" customFormat="1" ht="18.75" customHeight="1" x14ac:dyDescent="0.3">
      <c r="A3" s="95" t="str">
        <f>IF(P3="Error","Comparative Statement of Budgeted Operations - Unrestricted","Comparative Statement of Budgeted Operations - Unrestricted - "&amp;Q2&amp;"")</f>
        <v>Comparative Statement of Budgeted Operations - Unrestricted</v>
      </c>
      <c r="B3" s="95"/>
      <c r="C3" s="95"/>
      <c r="D3" s="95"/>
      <c r="E3" s="95"/>
      <c r="F3" s="95"/>
      <c r="G3" s="95"/>
      <c r="H3" s="95"/>
      <c r="I3" s="95"/>
      <c r="J3" s="95"/>
      <c r="K3" s="95"/>
      <c r="M3" s="89"/>
      <c r="N3" s="89"/>
      <c r="O3" s="89"/>
      <c r="P3" s="109" t="s">
        <v>195</v>
      </c>
      <c r="Q3" s="89"/>
      <c r="R3" s="89"/>
      <c r="S3" s="89"/>
    </row>
    <row r="4" spans="1:19" s="88" customFormat="1" ht="21.75" customHeight="1" thickBot="1" x14ac:dyDescent="0.35">
      <c r="A4" s="83"/>
      <c r="B4" s="97" t="str">
        <f>TRIM("Period Ending:  "&amp;P4&amp;" "&amp;(RIGHT(P6,2)&amp;", "&amp;R4))</f>
        <v>Period Ending: December 31, 2016</v>
      </c>
      <c r="C4" s="97"/>
      <c r="D4" s="97"/>
      <c r="E4" s="97"/>
      <c r="F4" s="97"/>
      <c r="G4" s="97"/>
      <c r="H4" s="97"/>
      <c r="I4" s="97"/>
      <c r="J4" s="97"/>
      <c r="K4" s="97"/>
      <c r="M4" s="89"/>
      <c r="N4" s="89"/>
      <c r="O4" s="89"/>
      <c r="P4" s="77" t="s">
        <v>197</v>
      </c>
      <c r="Q4" s="78"/>
      <c r="R4" s="111" t="s">
        <v>198</v>
      </c>
      <c r="S4" s="89"/>
    </row>
    <row r="5" spans="1:19" s="88" customFormat="1" ht="22.5" customHeight="1" x14ac:dyDescent="0.4">
      <c r="A5" s="83"/>
      <c r="B5" s="84"/>
      <c r="C5" s="84"/>
      <c r="D5" s="90" t="s">
        <v>20</v>
      </c>
      <c r="E5" s="104" t="s">
        <v>1</v>
      </c>
      <c r="F5" s="105"/>
      <c r="G5" s="106"/>
      <c r="H5" s="104" t="s">
        <v>2</v>
      </c>
      <c r="I5" s="105"/>
      <c r="J5" s="106"/>
      <c r="K5" s="5" t="s">
        <v>3</v>
      </c>
      <c r="L5" s="91"/>
      <c r="M5" s="89"/>
      <c r="N5" s="89"/>
      <c r="O5" s="89"/>
      <c r="P5" s="112" t="s">
        <v>198</v>
      </c>
      <c r="Q5" s="112" t="s">
        <v>199</v>
      </c>
      <c r="R5" s="89"/>
      <c r="S5" s="89"/>
    </row>
    <row r="6" spans="1:19" ht="15.75" thickBot="1" x14ac:dyDescent="0.3">
      <c r="A6" s="3"/>
      <c r="B6" s="7"/>
      <c r="C6" s="8"/>
      <c r="D6" s="18"/>
      <c r="E6" s="9" t="s">
        <v>4</v>
      </c>
      <c r="F6" s="10" t="s">
        <v>5</v>
      </c>
      <c r="G6" s="11" t="s">
        <v>6</v>
      </c>
      <c r="H6" s="9" t="s">
        <v>4</v>
      </c>
      <c r="I6" s="10" t="s">
        <v>5</v>
      </c>
      <c r="J6" s="11" t="s">
        <v>6</v>
      </c>
      <c r="K6" s="12" t="s">
        <v>4</v>
      </c>
      <c r="L6" s="6"/>
      <c r="M6" s="76"/>
      <c r="N6" s="76"/>
      <c r="O6" s="76"/>
      <c r="P6" s="113" t="s">
        <v>200</v>
      </c>
      <c r="Q6" s="114" t="s">
        <v>201</v>
      </c>
      <c r="R6" s="76"/>
      <c r="S6" s="76"/>
    </row>
    <row r="7" spans="1:19" ht="15" customHeight="1" x14ac:dyDescent="0.25">
      <c r="A7" s="3"/>
      <c r="B7" s="108" t="s">
        <v>7</v>
      </c>
      <c r="C7" s="108"/>
      <c r="D7" s="108"/>
      <c r="E7" s="14"/>
      <c r="F7" s="14"/>
      <c r="G7" s="75"/>
      <c r="H7" s="14"/>
      <c r="I7" s="14"/>
      <c r="J7" s="75"/>
      <c r="K7" s="75"/>
      <c r="L7" s="4"/>
      <c r="M7" s="76"/>
      <c r="N7" s="76"/>
      <c r="O7" s="76"/>
      <c r="P7" s="76"/>
      <c r="Q7" s="76"/>
      <c r="R7" s="76"/>
      <c r="S7" s="76"/>
    </row>
    <row r="8" spans="1:19" s="80" customFormat="1" ht="15" customHeight="1" x14ac:dyDescent="0.25">
      <c r="B8" s="45"/>
      <c r="C8" s="107" t="s">
        <v>8</v>
      </c>
      <c r="D8" s="107"/>
      <c r="E8" s="43"/>
      <c r="F8" s="43"/>
      <c r="G8" s="44"/>
      <c r="H8" s="43"/>
      <c r="I8" s="43"/>
      <c r="J8" s="44"/>
      <c r="K8" s="44"/>
      <c r="L8" s="45"/>
      <c r="M8" s="115" t="s">
        <v>200</v>
      </c>
      <c r="N8" s="115" t="s">
        <v>200</v>
      </c>
      <c r="O8" s="79"/>
      <c r="P8" s="79"/>
      <c r="Q8" s="79"/>
      <c r="R8" s="79"/>
      <c r="S8" s="79"/>
    </row>
    <row r="9" spans="1:19" s="94" customFormat="1" outlineLevel="1" x14ac:dyDescent="0.25">
      <c r="A9" s="94" t="s">
        <v>80</v>
      </c>
      <c r="B9" s="45"/>
      <c r="D9" s="94" t="s">
        <v>139</v>
      </c>
      <c r="E9" s="43"/>
      <c r="F9" s="43"/>
      <c r="G9" s="44"/>
      <c r="H9" s="43"/>
      <c r="I9" s="43"/>
      <c r="J9" s="44"/>
      <c r="K9" s="44"/>
      <c r="L9" s="45"/>
      <c r="M9" s="79"/>
      <c r="N9" s="79"/>
      <c r="O9" s="79"/>
      <c r="P9" s="79"/>
      <c r="Q9" s="79"/>
      <c r="R9" s="79"/>
      <c r="S9" s="79"/>
    </row>
    <row r="10" spans="1:19" s="94" customFormat="1" outlineLevel="1" x14ac:dyDescent="0.25">
      <c r="A10" s="94" t="s">
        <v>81</v>
      </c>
      <c r="B10" s="45"/>
      <c r="D10" s="94" t="s">
        <v>140</v>
      </c>
      <c r="E10" s="43">
        <v>13000</v>
      </c>
      <c r="F10" s="43">
        <v>12356</v>
      </c>
      <c r="G10" s="44">
        <v>16651.5</v>
      </c>
      <c r="H10" s="43">
        <v>64000</v>
      </c>
      <c r="I10" s="43">
        <v>48540</v>
      </c>
      <c r="J10" s="44">
        <v>58818.5</v>
      </c>
      <c r="K10" s="44">
        <v>64000</v>
      </c>
      <c r="L10" s="45"/>
      <c r="M10" s="79"/>
      <c r="N10" s="79"/>
      <c r="O10" s="79"/>
      <c r="P10" s="79"/>
      <c r="Q10" s="79"/>
      <c r="R10" s="79"/>
      <c r="S10" s="79"/>
    </row>
    <row r="11" spans="1:19" s="80" customFormat="1" x14ac:dyDescent="0.25">
      <c r="A11" s="53" t="s">
        <v>48</v>
      </c>
      <c r="B11" s="45"/>
      <c r="C11" s="74"/>
      <c r="D11" s="74" t="s">
        <v>52</v>
      </c>
      <c r="E11" s="25">
        <v>13000</v>
      </c>
      <c r="F11" s="25">
        <v>12356</v>
      </c>
      <c r="G11" s="26">
        <v>16651.5</v>
      </c>
      <c r="H11" s="27">
        <v>64000</v>
      </c>
      <c r="I11" s="25">
        <v>48540</v>
      </c>
      <c r="J11" s="26">
        <v>58818.5</v>
      </c>
      <c r="K11" s="28">
        <v>64000</v>
      </c>
      <c r="L11" s="45"/>
      <c r="M11" s="79"/>
      <c r="N11" s="79"/>
      <c r="O11" s="79"/>
      <c r="P11" s="79"/>
      <c r="Q11" s="79"/>
      <c r="R11" s="79"/>
      <c r="S11" s="79"/>
    </row>
    <row r="12" spans="1:19" s="94" customFormat="1" outlineLevel="1" x14ac:dyDescent="0.25">
      <c r="A12" s="53" t="s">
        <v>82</v>
      </c>
      <c r="B12" s="45"/>
      <c r="C12" s="74"/>
      <c r="D12" s="74" t="s">
        <v>141</v>
      </c>
      <c r="E12" s="25"/>
      <c r="F12" s="25"/>
      <c r="G12" s="26"/>
      <c r="H12" s="27"/>
      <c r="I12" s="25"/>
      <c r="J12" s="26"/>
      <c r="K12" s="28"/>
      <c r="L12" s="45"/>
      <c r="M12" s="79"/>
      <c r="N12" s="79"/>
      <c r="O12" s="79"/>
      <c r="P12" s="79"/>
      <c r="Q12" s="79"/>
      <c r="R12" s="79"/>
      <c r="S12" s="79"/>
    </row>
    <row r="13" spans="1:19" s="94" customFormat="1" outlineLevel="1" x14ac:dyDescent="0.25">
      <c r="A13" s="53" t="s">
        <v>83</v>
      </c>
      <c r="B13" s="45"/>
      <c r="C13" s="74"/>
      <c r="D13" s="74" t="s">
        <v>142</v>
      </c>
      <c r="E13" s="25">
        <v>49000</v>
      </c>
      <c r="F13" s="25">
        <v>82018.86</v>
      </c>
      <c r="G13" s="26">
        <v>26897.57</v>
      </c>
      <c r="H13" s="27">
        <v>806800</v>
      </c>
      <c r="I13" s="25">
        <v>605091.24</v>
      </c>
      <c r="J13" s="26">
        <v>762715.92</v>
      </c>
      <c r="K13" s="28">
        <v>806800</v>
      </c>
      <c r="L13" s="45"/>
      <c r="M13" s="79"/>
      <c r="N13" s="79"/>
      <c r="O13" s="79"/>
      <c r="P13" s="79"/>
      <c r="Q13" s="79"/>
      <c r="R13" s="79"/>
      <c r="S13" s="79"/>
    </row>
    <row r="14" spans="1:19" s="94" customFormat="1" outlineLevel="1" x14ac:dyDescent="0.25">
      <c r="A14" s="53" t="s">
        <v>84</v>
      </c>
      <c r="B14" s="45"/>
      <c r="C14" s="74"/>
      <c r="D14" s="74" t="s">
        <v>143</v>
      </c>
      <c r="E14" s="25">
        <v>0</v>
      </c>
      <c r="F14" s="25">
        <v>0</v>
      </c>
      <c r="G14" s="26">
        <v>5000</v>
      </c>
      <c r="H14" s="27">
        <v>0</v>
      </c>
      <c r="I14" s="25">
        <v>0</v>
      </c>
      <c r="J14" s="26">
        <v>-10444.81</v>
      </c>
      <c r="K14" s="28">
        <v>0</v>
      </c>
      <c r="L14" s="45"/>
      <c r="M14" s="79"/>
      <c r="N14" s="79"/>
      <c r="O14" s="79"/>
      <c r="P14" s="79"/>
      <c r="Q14" s="79"/>
      <c r="R14" s="79"/>
      <c r="S14" s="79"/>
    </row>
    <row r="15" spans="1:19" s="94" customFormat="1" outlineLevel="1" x14ac:dyDescent="0.25">
      <c r="A15" s="53" t="s">
        <v>85</v>
      </c>
      <c r="B15" s="45"/>
      <c r="C15" s="74"/>
      <c r="D15" s="74" t="s">
        <v>144</v>
      </c>
      <c r="E15" s="25">
        <v>-39500</v>
      </c>
      <c r="F15" s="25">
        <v>18739.419999999998</v>
      </c>
      <c r="G15" s="26">
        <v>12420.76</v>
      </c>
      <c r="H15" s="27">
        <v>-41350</v>
      </c>
      <c r="I15" s="25">
        <v>-13900</v>
      </c>
      <c r="J15" s="26">
        <v>-23176.66</v>
      </c>
      <c r="K15" s="28">
        <v>-41350</v>
      </c>
      <c r="L15" s="45"/>
      <c r="M15" s="79"/>
      <c r="N15" s="79"/>
      <c r="O15" s="79"/>
      <c r="P15" s="79"/>
      <c r="Q15" s="79"/>
      <c r="R15" s="79"/>
      <c r="S15" s="79"/>
    </row>
    <row r="16" spans="1:19" s="80" customFormat="1" x14ac:dyDescent="0.25">
      <c r="A16" s="53" t="s">
        <v>27</v>
      </c>
      <c r="B16" s="45"/>
      <c r="C16" s="74"/>
      <c r="D16" s="74" t="s">
        <v>53</v>
      </c>
      <c r="E16" s="25">
        <v>9500</v>
      </c>
      <c r="F16" s="25">
        <v>100758.28</v>
      </c>
      <c r="G16" s="26">
        <v>44318.33</v>
      </c>
      <c r="H16" s="27">
        <v>765450</v>
      </c>
      <c r="I16" s="25">
        <v>591191.24</v>
      </c>
      <c r="J16" s="26">
        <v>729094.45</v>
      </c>
      <c r="K16" s="28">
        <v>765450</v>
      </c>
      <c r="L16" s="45"/>
      <c r="M16" s="79"/>
      <c r="N16" s="79"/>
      <c r="O16" s="79"/>
      <c r="P16" s="79"/>
      <c r="Q16" s="79"/>
      <c r="R16" s="79"/>
      <c r="S16" s="79"/>
    </row>
    <row r="17" spans="1:12" s="80" customFormat="1" x14ac:dyDescent="0.25">
      <c r="A17" s="80" t="s">
        <v>28</v>
      </c>
      <c r="B17" s="45"/>
      <c r="C17" s="74"/>
      <c r="D17" s="74" t="s">
        <v>54</v>
      </c>
      <c r="E17" s="25"/>
      <c r="F17" s="25"/>
      <c r="G17" s="26"/>
      <c r="H17" s="25"/>
      <c r="I17" s="25"/>
      <c r="J17" s="26"/>
      <c r="K17" s="28"/>
      <c r="L17" s="45"/>
    </row>
    <row r="18" spans="1:12" s="94" customFormat="1" outlineLevel="1" x14ac:dyDescent="0.25">
      <c r="A18" s="94" t="s">
        <v>86</v>
      </c>
      <c r="B18" s="45"/>
      <c r="C18" s="74"/>
      <c r="D18" s="74" t="s">
        <v>145</v>
      </c>
      <c r="E18" s="25"/>
      <c r="F18" s="25"/>
      <c r="G18" s="26"/>
      <c r="H18" s="25"/>
      <c r="I18" s="25"/>
      <c r="J18" s="26"/>
      <c r="K18" s="28"/>
      <c r="L18" s="45"/>
    </row>
    <row r="19" spans="1:12" s="94" customFormat="1" outlineLevel="1" x14ac:dyDescent="0.25">
      <c r="A19" s="94" t="s">
        <v>87</v>
      </c>
      <c r="B19" s="45"/>
      <c r="C19" s="74"/>
      <c r="D19" s="74" t="s">
        <v>146</v>
      </c>
      <c r="E19" s="25">
        <v>240000</v>
      </c>
      <c r="F19" s="25">
        <v>339859.34</v>
      </c>
      <c r="G19" s="26">
        <v>117262.11</v>
      </c>
      <c r="H19" s="25">
        <v>1014200</v>
      </c>
      <c r="I19" s="25">
        <v>1373352.08</v>
      </c>
      <c r="J19" s="26">
        <v>764364.13</v>
      </c>
      <c r="K19" s="28">
        <v>1014200</v>
      </c>
      <c r="L19" s="45"/>
    </row>
    <row r="20" spans="1:12" s="94" customFormat="1" outlineLevel="1" x14ac:dyDescent="0.25">
      <c r="A20" s="94" t="s">
        <v>88</v>
      </c>
      <c r="B20" s="45"/>
      <c r="C20" s="74"/>
      <c r="D20" s="74" t="s">
        <v>147</v>
      </c>
      <c r="E20" s="25">
        <v>-1000</v>
      </c>
      <c r="F20" s="25">
        <v>11189.5</v>
      </c>
      <c r="G20" s="26">
        <v>17900.41</v>
      </c>
      <c r="H20" s="25">
        <v>-7000</v>
      </c>
      <c r="I20" s="25">
        <v>-4630.71</v>
      </c>
      <c r="J20" s="26">
        <v>-3728.29</v>
      </c>
      <c r="K20" s="28">
        <v>-7000</v>
      </c>
      <c r="L20" s="45"/>
    </row>
    <row r="21" spans="1:12" s="94" customFormat="1" outlineLevel="1" x14ac:dyDescent="0.25">
      <c r="A21" s="94" t="s">
        <v>89</v>
      </c>
      <c r="B21" s="45"/>
      <c r="C21" s="74"/>
      <c r="D21" s="74" t="s">
        <v>148</v>
      </c>
      <c r="E21" s="25">
        <v>-79000</v>
      </c>
      <c r="F21" s="25">
        <v>-114268.97</v>
      </c>
      <c r="G21" s="26">
        <v>-34025.47</v>
      </c>
      <c r="H21" s="25">
        <v>-364100</v>
      </c>
      <c r="I21" s="25">
        <v>-442367.94</v>
      </c>
      <c r="J21" s="26">
        <v>-270983.26</v>
      </c>
      <c r="K21" s="28">
        <v>-364100</v>
      </c>
      <c r="L21" s="45"/>
    </row>
    <row r="22" spans="1:12" s="80" customFormat="1" x14ac:dyDescent="0.25">
      <c r="A22" s="80" t="s">
        <v>30</v>
      </c>
      <c r="B22" s="42"/>
      <c r="C22" s="74"/>
      <c r="D22" s="74" t="s">
        <v>55</v>
      </c>
      <c r="E22" s="25">
        <v>160000</v>
      </c>
      <c r="F22" s="25">
        <v>236779.87000000002</v>
      </c>
      <c r="G22" s="26">
        <v>101137.04999999999</v>
      </c>
      <c r="H22" s="25">
        <v>643100</v>
      </c>
      <c r="I22" s="25">
        <v>926353.43000000017</v>
      </c>
      <c r="J22" s="26">
        <v>489652.58</v>
      </c>
      <c r="K22" s="28">
        <v>643100</v>
      </c>
      <c r="L22" s="45"/>
    </row>
    <row r="23" spans="1:12" s="94" customFormat="1" outlineLevel="1" x14ac:dyDescent="0.25">
      <c r="A23" s="94" t="s">
        <v>90</v>
      </c>
      <c r="B23" s="42"/>
      <c r="C23" s="74"/>
      <c r="D23" s="74" t="s">
        <v>149</v>
      </c>
      <c r="E23" s="25"/>
      <c r="F23" s="25"/>
      <c r="G23" s="26"/>
      <c r="H23" s="25"/>
      <c r="I23" s="25"/>
      <c r="J23" s="26"/>
      <c r="K23" s="28"/>
      <c r="L23" s="45"/>
    </row>
    <row r="24" spans="1:12" s="94" customFormat="1" outlineLevel="1" x14ac:dyDescent="0.25">
      <c r="A24" s="94" t="s">
        <v>91</v>
      </c>
      <c r="B24" s="42"/>
      <c r="C24" s="74"/>
      <c r="D24" s="74" t="s">
        <v>150</v>
      </c>
      <c r="E24" s="25">
        <v>50000</v>
      </c>
      <c r="F24" s="25">
        <v>0</v>
      </c>
      <c r="G24" s="26">
        <v>0</v>
      </c>
      <c r="H24" s="25">
        <v>50000</v>
      </c>
      <c r="I24" s="25">
        <v>0</v>
      </c>
      <c r="J24" s="26">
        <v>0</v>
      </c>
      <c r="K24" s="28">
        <v>50000</v>
      </c>
      <c r="L24" s="45"/>
    </row>
    <row r="25" spans="1:12" s="94" customFormat="1" outlineLevel="1" x14ac:dyDescent="0.25">
      <c r="A25" s="94" t="s">
        <v>92</v>
      </c>
      <c r="B25" s="42"/>
      <c r="C25" s="74"/>
      <c r="D25" s="74" t="s">
        <v>151</v>
      </c>
      <c r="E25" s="25">
        <v>0</v>
      </c>
      <c r="F25" s="25">
        <v>0</v>
      </c>
      <c r="G25" s="26">
        <v>101774.1</v>
      </c>
      <c r="H25" s="25">
        <v>0</v>
      </c>
      <c r="I25" s="25">
        <v>0</v>
      </c>
      <c r="J25" s="26">
        <v>101774.1</v>
      </c>
      <c r="K25" s="28">
        <v>0</v>
      </c>
      <c r="L25" s="45"/>
    </row>
    <row r="26" spans="1:12" s="80" customFormat="1" x14ac:dyDescent="0.25">
      <c r="A26" s="80" t="s">
        <v>31</v>
      </c>
      <c r="B26" s="42"/>
      <c r="C26" s="74"/>
      <c r="D26" s="74" t="s">
        <v>56</v>
      </c>
      <c r="E26" s="25">
        <v>50000</v>
      </c>
      <c r="F26" s="25">
        <v>0</v>
      </c>
      <c r="G26" s="26">
        <v>101774.1</v>
      </c>
      <c r="H26" s="25">
        <v>50000</v>
      </c>
      <c r="I26" s="25">
        <v>0</v>
      </c>
      <c r="J26" s="26">
        <v>101774.1</v>
      </c>
      <c r="K26" s="28">
        <v>50000</v>
      </c>
      <c r="L26" s="45"/>
    </row>
    <row r="27" spans="1:12" s="94" customFormat="1" outlineLevel="1" x14ac:dyDescent="0.25">
      <c r="A27" s="94" t="s">
        <v>93</v>
      </c>
      <c r="B27" s="42"/>
      <c r="C27" s="74"/>
      <c r="D27" s="74" t="s">
        <v>152</v>
      </c>
      <c r="E27" s="25"/>
      <c r="F27" s="25"/>
      <c r="G27" s="26"/>
      <c r="H27" s="25"/>
      <c r="I27" s="25"/>
      <c r="J27" s="26"/>
      <c r="K27" s="28"/>
      <c r="L27" s="45"/>
    </row>
    <row r="28" spans="1:12" s="94" customFormat="1" outlineLevel="1" x14ac:dyDescent="0.25">
      <c r="A28" s="94" t="s">
        <v>94</v>
      </c>
      <c r="B28" s="42"/>
      <c r="C28" s="74"/>
      <c r="D28" s="74" t="s">
        <v>152</v>
      </c>
      <c r="E28" s="25">
        <v>0</v>
      </c>
      <c r="F28" s="25">
        <v>0</v>
      </c>
      <c r="G28" s="26">
        <v>50000</v>
      </c>
      <c r="H28" s="25">
        <v>442000</v>
      </c>
      <c r="I28" s="25">
        <v>301500</v>
      </c>
      <c r="J28" s="26">
        <v>341825</v>
      </c>
      <c r="K28" s="28">
        <v>442000</v>
      </c>
      <c r="L28" s="45"/>
    </row>
    <row r="29" spans="1:12" s="80" customFormat="1" x14ac:dyDescent="0.25">
      <c r="A29" s="80" t="s">
        <v>32</v>
      </c>
      <c r="B29" s="42"/>
      <c r="C29" s="74"/>
      <c r="D29" s="74" t="s">
        <v>57</v>
      </c>
      <c r="E29" s="25">
        <v>0</v>
      </c>
      <c r="F29" s="25">
        <v>0</v>
      </c>
      <c r="G29" s="26">
        <v>50000</v>
      </c>
      <c r="H29" s="25">
        <v>442000</v>
      </c>
      <c r="I29" s="25">
        <v>301500</v>
      </c>
      <c r="J29" s="26">
        <v>341825</v>
      </c>
      <c r="K29" s="28">
        <v>442000</v>
      </c>
      <c r="L29" s="45"/>
    </row>
    <row r="30" spans="1:12" s="94" customFormat="1" outlineLevel="1" x14ac:dyDescent="0.25">
      <c r="A30" s="94" t="s">
        <v>95</v>
      </c>
      <c r="B30" s="42"/>
      <c r="C30" s="74"/>
      <c r="D30" s="74" t="s">
        <v>153</v>
      </c>
      <c r="E30" s="25"/>
      <c r="F30" s="25"/>
      <c r="G30" s="26"/>
      <c r="H30" s="25"/>
      <c r="I30" s="25"/>
      <c r="J30" s="26"/>
      <c r="K30" s="28"/>
      <c r="L30" s="45"/>
    </row>
    <row r="31" spans="1:12" s="94" customFormat="1" outlineLevel="1" x14ac:dyDescent="0.25">
      <c r="A31" s="94" t="s">
        <v>96</v>
      </c>
      <c r="B31" s="42"/>
      <c r="C31" s="74"/>
      <c r="D31" s="74" t="s">
        <v>154</v>
      </c>
      <c r="E31" s="25">
        <v>0</v>
      </c>
      <c r="F31" s="25">
        <v>41600</v>
      </c>
      <c r="G31" s="26">
        <v>0</v>
      </c>
      <c r="H31" s="25">
        <v>0</v>
      </c>
      <c r="I31" s="25">
        <v>43181.02</v>
      </c>
      <c r="J31" s="26">
        <v>1500</v>
      </c>
      <c r="K31" s="28">
        <v>0</v>
      </c>
      <c r="L31" s="45"/>
    </row>
    <row r="32" spans="1:12" s="94" customFormat="1" outlineLevel="1" x14ac:dyDescent="0.25">
      <c r="A32" s="94" t="s">
        <v>97</v>
      </c>
      <c r="B32" s="42"/>
      <c r="C32" s="74"/>
      <c r="D32" s="74" t="s">
        <v>155</v>
      </c>
      <c r="E32" s="25">
        <v>35000</v>
      </c>
      <c r="F32" s="25">
        <v>0</v>
      </c>
      <c r="G32" s="26">
        <v>0</v>
      </c>
      <c r="H32" s="25">
        <v>35000</v>
      </c>
      <c r="I32" s="25">
        <v>35000</v>
      </c>
      <c r="J32" s="26">
        <v>27000</v>
      </c>
      <c r="K32" s="28">
        <v>35000</v>
      </c>
      <c r="L32" s="45"/>
    </row>
    <row r="33" spans="1:14" s="80" customFormat="1" x14ac:dyDescent="0.25">
      <c r="A33" s="80" t="s">
        <v>29</v>
      </c>
      <c r="B33" s="42"/>
      <c r="C33" s="74"/>
      <c r="D33" s="74" t="s">
        <v>76</v>
      </c>
      <c r="E33" s="25">
        <v>35000</v>
      </c>
      <c r="F33" s="25">
        <v>41600</v>
      </c>
      <c r="G33" s="26">
        <v>0</v>
      </c>
      <c r="H33" s="25">
        <v>35000</v>
      </c>
      <c r="I33" s="25">
        <v>78181.01999999999</v>
      </c>
      <c r="J33" s="26">
        <v>28500</v>
      </c>
      <c r="K33" s="28">
        <v>35000</v>
      </c>
      <c r="L33" s="45"/>
    </row>
    <row r="34" spans="1:14" s="4" customFormat="1" ht="24.75" customHeight="1" thickBot="1" x14ac:dyDescent="0.3">
      <c r="A34" s="3"/>
      <c r="B34" s="19"/>
      <c r="C34" s="72"/>
      <c r="D34" s="72" t="s">
        <v>49</v>
      </c>
      <c r="E34" s="54">
        <f t="shared" ref="E34:K34" si="0">E11+E16+E17+E22+E26+E29+E33</f>
        <v>267500</v>
      </c>
      <c r="F34" s="54">
        <f t="shared" si="0"/>
        <v>391494.15</v>
      </c>
      <c r="G34" s="55">
        <f t="shared" si="0"/>
        <v>313880.98</v>
      </c>
      <c r="H34" s="54">
        <f t="shared" si="0"/>
        <v>1999550</v>
      </c>
      <c r="I34" s="54">
        <f t="shared" si="0"/>
        <v>1945765.6900000002</v>
      </c>
      <c r="J34" s="55">
        <f t="shared" si="0"/>
        <v>1749664.6300000001</v>
      </c>
      <c r="K34" s="56">
        <f t="shared" si="0"/>
        <v>1999550</v>
      </c>
      <c r="M34" s="2"/>
      <c r="N34" s="2"/>
    </row>
    <row r="35" spans="1:14" ht="15.75" thickTop="1" x14ac:dyDescent="0.25">
      <c r="A35" s="82"/>
      <c r="B35" s="16"/>
      <c r="C35" s="102" t="s">
        <v>9</v>
      </c>
      <c r="D35" s="102"/>
      <c r="E35" s="25"/>
      <c r="F35" s="25"/>
      <c r="G35" s="26"/>
      <c r="H35" s="25"/>
      <c r="I35" s="25"/>
      <c r="J35" s="26"/>
      <c r="K35" s="28"/>
      <c r="L35" s="4"/>
      <c r="M35" s="4"/>
      <c r="N35" s="4"/>
    </row>
    <row r="36" spans="1:14" x14ac:dyDescent="0.25">
      <c r="A36" s="3" t="s">
        <v>33</v>
      </c>
      <c r="B36" s="16"/>
      <c r="C36" s="82"/>
      <c r="D36" s="82" t="s">
        <v>77</v>
      </c>
      <c r="E36" s="25"/>
      <c r="F36" s="25"/>
      <c r="G36" s="26"/>
      <c r="H36" s="25"/>
      <c r="I36" s="25"/>
      <c r="J36" s="26"/>
      <c r="K36" s="28"/>
      <c r="L36" s="4"/>
    </row>
    <row r="37" spans="1:14" outlineLevel="1" x14ac:dyDescent="0.25">
      <c r="A37" s="3" t="s">
        <v>98</v>
      </c>
      <c r="B37" s="16"/>
      <c r="C37" s="93"/>
      <c r="D37" s="93" t="s">
        <v>156</v>
      </c>
      <c r="E37" s="25"/>
      <c r="F37" s="25"/>
      <c r="G37" s="26"/>
      <c r="H37" s="25"/>
      <c r="I37" s="25"/>
      <c r="J37" s="26"/>
      <c r="K37" s="28"/>
      <c r="L37" s="4"/>
    </row>
    <row r="38" spans="1:14" outlineLevel="1" x14ac:dyDescent="0.25">
      <c r="A38" s="3" t="s">
        <v>99</v>
      </c>
      <c r="B38" s="16"/>
      <c r="C38" s="93"/>
      <c r="D38" s="93" t="s">
        <v>157</v>
      </c>
      <c r="E38" s="25">
        <v>500</v>
      </c>
      <c r="F38" s="25">
        <v>750</v>
      </c>
      <c r="G38" s="26">
        <v>330.17</v>
      </c>
      <c r="H38" s="25">
        <v>7500</v>
      </c>
      <c r="I38" s="25">
        <v>4063.13</v>
      </c>
      <c r="J38" s="26">
        <v>5310.85</v>
      </c>
      <c r="K38" s="28">
        <v>7500</v>
      </c>
      <c r="L38" s="4"/>
    </row>
    <row r="39" spans="1:14" x14ac:dyDescent="0.25">
      <c r="A39" s="3" t="s">
        <v>34</v>
      </c>
      <c r="B39" s="16"/>
      <c r="C39" s="82"/>
      <c r="D39" s="82" t="s">
        <v>58</v>
      </c>
      <c r="E39" s="25">
        <v>500</v>
      </c>
      <c r="F39" s="25">
        <v>750</v>
      </c>
      <c r="G39" s="26">
        <v>330.17</v>
      </c>
      <c r="H39" s="25">
        <v>7500</v>
      </c>
      <c r="I39" s="25">
        <v>4063.13</v>
      </c>
      <c r="J39" s="26">
        <v>5310.85</v>
      </c>
      <c r="K39" s="28">
        <v>7500</v>
      </c>
      <c r="L39" s="4"/>
    </row>
    <row r="40" spans="1:14" x14ac:dyDescent="0.25">
      <c r="A40" s="3" t="s">
        <v>35</v>
      </c>
      <c r="B40" s="16"/>
      <c r="C40" s="82"/>
      <c r="D40" s="82" t="s">
        <v>78</v>
      </c>
      <c r="E40" s="25"/>
      <c r="F40" s="25"/>
      <c r="G40" s="26"/>
      <c r="H40" s="25"/>
      <c r="I40" s="25"/>
      <c r="J40" s="26"/>
      <c r="K40" s="28"/>
      <c r="L40" s="4"/>
    </row>
    <row r="41" spans="1:14" x14ac:dyDescent="0.25">
      <c r="A41" s="3" t="s">
        <v>36</v>
      </c>
      <c r="B41" s="16"/>
      <c r="C41" s="82"/>
      <c r="D41" s="82" t="s">
        <v>79</v>
      </c>
      <c r="E41" s="25"/>
      <c r="F41" s="25"/>
      <c r="G41" s="26"/>
      <c r="H41" s="25"/>
      <c r="I41" s="25"/>
      <c r="J41" s="26"/>
      <c r="K41" s="28"/>
      <c r="L41" s="4"/>
    </row>
    <row r="42" spans="1:14" outlineLevel="1" x14ac:dyDescent="0.25">
      <c r="A42" s="3" t="s">
        <v>100</v>
      </c>
      <c r="B42" s="16"/>
      <c r="C42" s="93"/>
      <c r="D42" s="93" t="s">
        <v>158</v>
      </c>
      <c r="E42" s="25"/>
      <c r="F42" s="25"/>
      <c r="G42" s="26"/>
      <c r="H42" s="25"/>
      <c r="I42" s="25"/>
      <c r="J42" s="26"/>
      <c r="K42" s="28"/>
      <c r="L42" s="4"/>
    </row>
    <row r="43" spans="1:14" outlineLevel="1" x14ac:dyDescent="0.25">
      <c r="A43" s="3" t="s">
        <v>101</v>
      </c>
      <c r="B43" s="16"/>
      <c r="C43" s="93"/>
      <c r="D43" s="93" t="s">
        <v>159</v>
      </c>
      <c r="E43" s="25">
        <v>23937</v>
      </c>
      <c r="F43" s="25">
        <v>23486.43</v>
      </c>
      <c r="G43" s="26">
        <v>42076.66</v>
      </c>
      <c r="H43" s="25">
        <v>610854</v>
      </c>
      <c r="I43" s="25">
        <v>437677.83</v>
      </c>
      <c r="J43" s="26">
        <v>619534.22</v>
      </c>
      <c r="K43" s="28">
        <v>610854</v>
      </c>
      <c r="L43" s="4"/>
    </row>
    <row r="44" spans="1:14" x14ac:dyDescent="0.25">
      <c r="A44" s="3" t="s">
        <v>37</v>
      </c>
      <c r="B44" s="16"/>
      <c r="C44" s="82"/>
      <c r="D44" s="82" t="s">
        <v>59</v>
      </c>
      <c r="E44" s="25">
        <v>23937</v>
      </c>
      <c r="F44" s="25">
        <v>23486.43</v>
      </c>
      <c r="G44" s="26">
        <v>42076.66</v>
      </c>
      <c r="H44" s="25">
        <v>610854</v>
      </c>
      <c r="I44" s="25">
        <v>437677.83</v>
      </c>
      <c r="J44" s="26">
        <v>619534.22</v>
      </c>
      <c r="K44" s="28">
        <v>610854</v>
      </c>
      <c r="L44" s="4"/>
    </row>
    <row r="45" spans="1:14" ht="22.5" customHeight="1" thickBot="1" x14ac:dyDescent="0.3">
      <c r="A45" s="3"/>
      <c r="B45" s="19"/>
      <c r="C45" s="72"/>
      <c r="D45" s="72" t="s">
        <v>50</v>
      </c>
      <c r="E45" s="54">
        <f>E36+E39+E41+E44+E40</f>
        <v>24437</v>
      </c>
      <c r="F45" s="54">
        <f t="shared" ref="F45:K45" si="1">F36+F39+F41+F44+F40</f>
        <v>24236.43</v>
      </c>
      <c r="G45" s="55">
        <f t="shared" si="1"/>
        <v>42406.83</v>
      </c>
      <c r="H45" s="54">
        <f t="shared" si="1"/>
        <v>618354</v>
      </c>
      <c r="I45" s="54">
        <f t="shared" si="1"/>
        <v>441740.96</v>
      </c>
      <c r="J45" s="55">
        <f t="shared" si="1"/>
        <v>624845.06999999995</v>
      </c>
      <c r="K45" s="56">
        <f t="shared" si="1"/>
        <v>618354</v>
      </c>
      <c r="L45" s="4"/>
    </row>
    <row r="46" spans="1:14" ht="15.75" thickTop="1" x14ac:dyDescent="0.25">
      <c r="A46" s="3"/>
      <c r="B46" s="16"/>
      <c r="C46" s="102" t="s">
        <v>10</v>
      </c>
      <c r="D46" s="102"/>
      <c r="E46" s="25"/>
      <c r="F46" s="25"/>
      <c r="G46" s="26"/>
      <c r="H46" s="25"/>
      <c r="I46" s="25"/>
      <c r="J46" s="26"/>
      <c r="K46" s="28"/>
      <c r="L46" s="4"/>
    </row>
    <row r="47" spans="1:14" x14ac:dyDescent="0.25">
      <c r="A47" s="3" t="s">
        <v>38</v>
      </c>
      <c r="B47" s="82"/>
      <c r="C47" s="3"/>
      <c r="D47" s="82" t="s">
        <v>60</v>
      </c>
      <c r="E47" s="25"/>
      <c r="F47" s="25"/>
      <c r="G47" s="26"/>
      <c r="H47" s="25"/>
      <c r="I47" s="25"/>
      <c r="J47" s="26"/>
      <c r="K47" s="28"/>
      <c r="L47" s="4"/>
    </row>
    <row r="48" spans="1:14" outlineLevel="1" x14ac:dyDescent="0.25">
      <c r="A48" s="3" t="s">
        <v>102</v>
      </c>
      <c r="B48" s="93"/>
      <c r="C48" s="3"/>
      <c r="D48" s="93" t="s">
        <v>160</v>
      </c>
      <c r="E48" s="25"/>
      <c r="F48" s="25"/>
      <c r="G48" s="26"/>
      <c r="H48" s="25"/>
      <c r="I48" s="25"/>
      <c r="J48" s="26"/>
      <c r="K48" s="28"/>
      <c r="L48" s="4"/>
    </row>
    <row r="49" spans="1:12" outlineLevel="1" x14ac:dyDescent="0.25">
      <c r="A49" s="3" t="s">
        <v>103</v>
      </c>
      <c r="B49" s="93"/>
      <c r="C49" s="3"/>
      <c r="D49" s="93" t="s">
        <v>160</v>
      </c>
      <c r="E49" s="25">
        <v>205000</v>
      </c>
      <c r="F49" s="25">
        <v>224243.85</v>
      </c>
      <c r="G49" s="26">
        <v>195259.34</v>
      </c>
      <c r="H49" s="25">
        <v>470000</v>
      </c>
      <c r="I49" s="25">
        <v>483882.28</v>
      </c>
      <c r="J49" s="26">
        <v>419183.67</v>
      </c>
      <c r="K49" s="28">
        <v>470000</v>
      </c>
      <c r="L49" s="4"/>
    </row>
    <row r="50" spans="1:12" outlineLevel="1" x14ac:dyDescent="0.25">
      <c r="A50" s="3" t="s">
        <v>104</v>
      </c>
      <c r="B50" s="93"/>
      <c r="C50" s="3"/>
      <c r="D50" s="93" t="s">
        <v>161</v>
      </c>
      <c r="E50" s="25">
        <v>-143820</v>
      </c>
      <c r="F50" s="25">
        <v>-124427.32</v>
      </c>
      <c r="G50" s="26">
        <v>-113710.05</v>
      </c>
      <c r="H50" s="25">
        <v>-143820</v>
      </c>
      <c r="I50" s="25">
        <v>-130936.18</v>
      </c>
      <c r="J50" s="26">
        <v>-134995.29999999999</v>
      </c>
      <c r="K50" s="28">
        <v>-143820</v>
      </c>
      <c r="L50" s="4"/>
    </row>
    <row r="51" spans="1:12" outlineLevel="1" x14ac:dyDescent="0.25">
      <c r="A51" s="3" t="s">
        <v>105</v>
      </c>
      <c r="B51" s="93"/>
      <c r="C51" s="3"/>
      <c r="D51" s="93" t="s">
        <v>162</v>
      </c>
      <c r="E51" s="25">
        <v>-172380</v>
      </c>
      <c r="F51" s="25">
        <v>-200030.01</v>
      </c>
      <c r="G51" s="26">
        <v>-168453.16</v>
      </c>
      <c r="H51" s="25">
        <v>-172380</v>
      </c>
      <c r="I51" s="25">
        <v>-187392.37</v>
      </c>
      <c r="J51" s="26">
        <v>-169676.29</v>
      </c>
      <c r="K51" s="28">
        <v>-172380</v>
      </c>
      <c r="L51" s="4"/>
    </row>
    <row r="52" spans="1:12" x14ac:dyDescent="0.25">
      <c r="A52" s="3" t="s">
        <v>39</v>
      </c>
      <c r="B52" s="82"/>
      <c r="C52" s="82"/>
      <c r="D52" s="82" t="s">
        <v>61</v>
      </c>
      <c r="E52" s="25">
        <v>-111200</v>
      </c>
      <c r="F52" s="25">
        <v>-100213.48000000001</v>
      </c>
      <c r="G52" s="26">
        <v>-86903.87000000001</v>
      </c>
      <c r="H52" s="25">
        <v>153800</v>
      </c>
      <c r="I52" s="25">
        <v>165553.73000000004</v>
      </c>
      <c r="J52" s="26">
        <v>114512.07999999999</v>
      </c>
      <c r="K52" s="28">
        <v>153800</v>
      </c>
      <c r="L52" s="4"/>
    </row>
    <row r="53" spans="1:12" outlineLevel="1" x14ac:dyDescent="0.25">
      <c r="A53" s="3" t="s">
        <v>106</v>
      </c>
      <c r="B53" s="93"/>
      <c r="C53" s="93"/>
      <c r="D53" s="93" t="s">
        <v>163</v>
      </c>
      <c r="E53" s="25"/>
      <c r="F53" s="25"/>
      <c r="G53" s="26"/>
      <c r="H53" s="25"/>
      <c r="I53" s="25"/>
      <c r="J53" s="26"/>
      <c r="K53" s="28"/>
      <c r="L53" s="4"/>
    </row>
    <row r="54" spans="1:12" outlineLevel="1" x14ac:dyDescent="0.25">
      <c r="A54" s="3" t="s">
        <v>107</v>
      </c>
      <c r="B54" s="93"/>
      <c r="C54" s="93"/>
      <c r="D54" s="93" t="s">
        <v>164</v>
      </c>
      <c r="E54" s="25">
        <v>3511</v>
      </c>
      <c r="F54" s="25">
        <v>36510.69</v>
      </c>
      <c r="G54" s="26">
        <v>2412.0700000000002</v>
      </c>
      <c r="H54" s="25">
        <v>3850</v>
      </c>
      <c r="I54" s="25">
        <v>39442.9</v>
      </c>
      <c r="J54" s="26">
        <v>6950.07</v>
      </c>
      <c r="K54" s="28">
        <v>3850</v>
      </c>
      <c r="L54" s="4"/>
    </row>
    <row r="55" spans="1:12" x14ac:dyDescent="0.25">
      <c r="A55" s="3" t="s">
        <v>40</v>
      </c>
      <c r="B55" s="82"/>
      <c r="C55" s="82"/>
      <c r="D55" s="82" t="s">
        <v>73</v>
      </c>
      <c r="E55" s="25">
        <v>3511</v>
      </c>
      <c r="F55" s="25">
        <v>36510.69</v>
      </c>
      <c r="G55" s="26">
        <v>2412.0700000000002</v>
      </c>
      <c r="H55" s="25">
        <v>3850</v>
      </c>
      <c r="I55" s="25">
        <v>39442.9</v>
      </c>
      <c r="J55" s="26">
        <v>6950.07</v>
      </c>
      <c r="K55" s="28">
        <v>3850</v>
      </c>
      <c r="L55" s="4"/>
    </row>
    <row r="56" spans="1:12" x14ac:dyDescent="0.25">
      <c r="A56" s="3" t="s">
        <v>41</v>
      </c>
      <c r="B56" s="82"/>
      <c r="C56" s="3"/>
      <c r="D56" s="82" t="s">
        <v>74</v>
      </c>
      <c r="E56" s="25">
        <v>111</v>
      </c>
      <c r="F56" s="25">
        <v>294.02</v>
      </c>
      <c r="G56" s="26">
        <v>-1740.77</v>
      </c>
      <c r="H56" s="25">
        <v>450</v>
      </c>
      <c r="I56" s="25">
        <v>1420.27</v>
      </c>
      <c r="J56" s="26">
        <v>-1740.77</v>
      </c>
      <c r="K56" s="28">
        <v>450</v>
      </c>
      <c r="L56" s="4"/>
    </row>
    <row r="57" spans="1:12" outlineLevel="1" x14ac:dyDescent="0.25">
      <c r="A57" s="3" t="s">
        <v>108</v>
      </c>
      <c r="B57" s="93"/>
      <c r="C57" s="3"/>
      <c r="D57" s="93" t="s">
        <v>165</v>
      </c>
      <c r="E57" s="25"/>
      <c r="F57" s="25"/>
      <c r="G57" s="26"/>
      <c r="H57" s="25"/>
      <c r="I57" s="25"/>
      <c r="J57" s="26"/>
      <c r="K57" s="28"/>
      <c r="L57" s="4"/>
    </row>
    <row r="58" spans="1:12" outlineLevel="1" x14ac:dyDescent="0.25">
      <c r="A58" s="3" t="s">
        <v>109</v>
      </c>
      <c r="B58" s="93"/>
      <c r="C58" s="3"/>
      <c r="D58" s="93" t="s">
        <v>166</v>
      </c>
      <c r="E58" s="25">
        <v>0</v>
      </c>
      <c r="F58" s="25">
        <v>-483.77</v>
      </c>
      <c r="G58" s="26">
        <v>3614.68</v>
      </c>
      <c r="H58" s="25">
        <v>0</v>
      </c>
      <c r="I58" s="25">
        <v>7907.7</v>
      </c>
      <c r="J58" s="26">
        <v>-11954.89</v>
      </c>
      <c r="K58" s="28">
        <v>0</v>
      </c>
      <c r="L58" s="4"/>
    </row>
    <row r="59" spans="1:12" x14ac:dyDescent="0.25">
      <c r="A59" s="3" t="s">
        <v>42</v>
      </c>
      <c r="B59" s="82"/>
      <c r="C59" s="3"/>
      <c r="D59" s="82" t="s">
        <v>75</v>
      </c>
      <c r="E59" s="25">
        <v>0</v>
      </c>
      <c r="F59" s="25">
        <v>-483.77</v>
      </c>
      <c r="G59" s="26">
        <v>3614.68</v>
      </c>
      <c r="H59" s="25">
        <v>0</v>
      </c>
      <c r="I59" s="25">
        <v>7907.7</v>
      </c>
      <c r="J59" s="26">
        <v>-11954.89</v>
      </c>
      <c r="K59" s="28">
        <v>0</v>
      </c>
      <c r="L59" s="4"/>
    </row>
    <row r="60" spans="1:12" outlineLevel="1" x14ac:dyDescent="0.25">
      <c r="A60" s="3" t="s">
        <v>110</v>
      </c>
      <c r="B60" s="93"/>
      <c r="C60" s="3"/>
      <c r="D60" s="93" t="s">
        <v>167</v>
      </c>
      <c r="E60" s="25"/>
      <c r="F60" s="25"/>
      <c r="G60" s="26"/>
      <c r="H60" s="25"/>
      <c r="I60" s="25"/>
      <c r="J60" s="26"/>
      <c r="K60" s="28"/>
      <c r="L60" s="4"/>
    </row>
    <row r="61" spans="1:12" outlineLevel="1" x14ac:dyDescent="0.25">
      <c r="A61" s="3" t="s">
        <v>111</v>
      </c>
      <c r="B61" s="93"/>
      <c r="C61" s="3"/>
      <c r="D61" s="93" t="s">
        <v>168</v>
      </c>
      <c r="E61" s="25">
        <v>53000</v>
      </c>
      <c r="F61" s="25">
        <v>42598.9</v>
      </c>
      <c r="G61" s="26">
        <v>6263</v>
      </c>
      <c r="H61" s="25">
        <v>2516900</v>
      </c>
      <c r="I61" s="25">
        <v>2382235.63</v>
      </c>
      <c r="J61" s="26">
        <v>2394144.89</v>
      </c>
      <c r="K61" s="28">
        <v>2516900</v>
      </c>
      <c r="L61" s="4"/>
    </row>
    <row r="62" spans="1:12" outlineLevel="1" x14ac:dyDescent="0.25">
      <c r="A62" s="3" t="s">
        <v>112</v>
      </c>
      <c r="B62" s="93"/>
      <c r="C62" s="3"/>
      <c r="D62" s="93" t="s">
        <v>169</v>
      </c>
      <c r="E62" s="25">
        <v>0</v>
      </c>
      <c r="F62" s="25">
        <v>41.81</v>
      </c>
      <c r="G62" s="26">
        <v>191.14</v>
      </c>
      <c r="H62" s="25">
        <v>264200</v>
      </c>
      <c r="I62" s="25">
        <v>273522.93</v>
      </c>
      <c r="J62" s="26">
        <v>264771.67</v>
      </c>
      <c r="K62" s="28">
        <v>264200</v>
      </c>
      <c r="L62" s="4"/>
    </row>
    <row r="63" spans="1:12" outlineLevel="1" x14ac:dyDescent="0.25">
      <c r="A63" s="3" t="s">
        <v>113</v>
      </c>
      <c r="B63" s="93"/>
      <c r="C63" s="3"/>
      <c r="D63" s="93" t="s">
        <v>170</v>
      </c>
      <c r="E63" s="25">
        <v>0</v>
      </c>
      <c r="F63" s="25">
        <v>28332.87</v>
      </c>
      <c r="G63" s="26">
        <v>19338.55</v>
      </c>
      <c r="H63" s="25">
        <v>-174125</v>
      </c>
      <c r="I63" s="25">
        <v>-176777.99</v>
      </c>
      <c r="J63" s="26">
        <v>-179096.85</v>
      </c>
      <c r="K63" s="28">
        <v>-174125</v>
      </c>
      <c r="L63" s="4"/>
    </row>
    <row r="64" spans="1:12" x14ac:dyDescent="0.25">
      <c r="A64" s="3" t="s">
        <v>43</v>
      </c>
      <c r="B64" s="82"/>
      <c r="C64" s="3"/>
      <c r="D64" s="82" t="s">
        <v>62</v>
      </c>
      <c r="E64" s="25">
        <v>53000</v>
      </c>
      <c r="F64" s="25">
        <v>70973.58</v>
      </c>
      <c r="G64" s="26">
        <v>25792.69</v>
      </c>
      <c r="H64" s="25">
        <v>2606975</v>
      </c>
      <c r="I64" s="25">
        <v>2478980.5700000003</v>
      </c>
      <c r="J64" s="26">
        <v>2479819.71</v>
      </c>
      <c r="K64" s="28">
        <v>2606975</v>
      </c>
      <c r="L64" s="4"/>
    </row>
    <row r="65" spans="1:12" outlineLevel="1" x14ac:dyDescent="0.25">
      <c r="A65" s="3" t="s">
        <v>114</v>
      </c>
      <c r="B65" s="93"/>
      <c r="C65" s="3"/>
      <c r="D65" s="93" t="s">
        <v>171</v>
      </c>
      <c r="E65" s="25"/>
      <c r="F65" s="25"/>
      <c r="G65" s="26"/>
      <c r="H65" s="25"/>
      <c r="I65" s="25"/>
      <c r="J65" s="26"/>
      <c r="K65" s="28"/>
      <c r="L65" s="4"/>
    </row>
    <row r="66" spans="1:12" outlineLevel="1" x14ac:dyDescent="0.25">
      <c r="A66" s="3" t="s">
        <v>115</v>
      </c>
      <c r="B66" s="93"/>
      <c r="C66" s="3"/>
      <c r="D66" s="93" t="s">
        <v>172</v>
      </c>
      <c r="E66" s="25">
        <v>14148</v>
      </c>
      <c r="F66" s="25">
        <v>11184.35</v>
      </c>
      <c r="G66" s="26">
        <v>-6097</v>
      </c>
      <c r="H66" s="25">
        <v>210630</v>
      </c>
      <c r="I66" s="25">
        <v>190099.23</v>
      </c>
      <c r="J66" s="26">
        <v>203228.5</v>
      </c>
      <c r="K66" s="28">
        <v>210630</v>
      </c>
      <c r="L66" s="4"/>
    </row>
    <row r="67" spans="1:12" outlineLevel="1" x14ac:dyDescent="0.25">
      <c r="A67" s="3" t="s">
        <v>116</v>
      </c>
      <c r="B67" s="93"/>
      <c r="C67" s="3"/>
      <c r="D67" s="93" t="s">
        <v>173</v>
      </c>
      <c r="E67" s="25">
        <v>100</v>
      </c>
      <c r="F67" s="25">
        <v>7413.46</v>
      </c>
      <c r="G67" s="26">
        <v>230.2</v>
      </c>
      <c r="H67" s="25">
        <v>5700</v>
      </c>
      <c r="I67" s="25">
        <v>18674.400000000001</v>
      </c>
      <c r="J67" s="26">
        <v>6476.07</v>
      </c>
      <c r="K67" s="28">
        <v>5700</v>
      </c>
      <c r="L67" s="4"/>
    </row>
    <row r="68" spans="1:12" outlineLevel="1" x14ac:dyDescent="0.25">
      <c r="A68" s="3" t="s">
        <v>117</v>
      </c>
      <c r="B68" s="93"/>
      <c r="C68" s="3"/>
      <c r="D68" s="93" t="s">
        <v>174</v>
      </c>
      <c r="E68" s="25">
        <v>0</v>
      </c>
      <c r="F68" s="25">
        <v>-5435.61</v>
      </c>
      <c r="G68" s="26">
        <v>1844.27</v>
      </c>
      <c r="H68" s="25">
        <v>-3300</v>
      </c>
      <c r="I68" s="25">
        <v>-11915.86</v>
      </c>
      <c r="J68" s="26">
        <v>-2688.51</v>
      </c>
      <c r="K68" s="28">
        <v>-3300</v>
      </c>
      <c r="L68" s="4"/>
    </row>
    <row r="69" spans="1:12" x14ac:dyDescent="0.25">
      <c r="A69" s="3" t="s">
        <v>44</v>
      </c>
      <c r="B69" s="82"/>
      <c r="C69" s="3"/>
      <c r="D69" s="82" t="s">
        <v>63</v>
      </c>
      <c r="E69" s="25">
        <v>14248</v>
      </c>
      <c r="F69" s="25">
        <v>13162.2</v>
      </c>
      <c r="G69" s="26">
        <v>-4022.53</v>
      </c>
      <c r="H69" s="25">
        <v>213030</v>
      </c>
      <c r="I69" s="25">
        <v>196857.77000000002</v>
      </c>
      <c r="J69" s="26">
        <v>207016.06</v>
      </c>
      <c r="K69" s="28">
        <v>213030</v>
      </c>
      <c r="L69" s="4"/>
    </row>
    <row r="70" spans="1:12" x14ac:dyDescent="0.25">
      <c r="A70" s="3" t="s">
        <v>45</v>
      </c>
      <c r="B70" s="82"/>
      <c r="C70" s="82"/>
      <c r="D70" s="82" t="s">
        <v>64</v>
      </c>
      <c r="E70" s="25">
        <v>9456</v>
      </c>
      <c r="F70" s="25">
        <v>5381.94</v>
      </c>
      <c r="G70" s="26">
        <v>5129.24</v>
      </c>
      <c r="H70" s="25">
        <v>79421</v>
      </c>
      <c r="I70" s="25">
        <v>91051.38</v>
      </c>
      <c r="J70" s="26">
        <v>69216.52</v>
      </c>
      <c r="K70" s="28">
        <v>79421</v>
      </c>
      <c r="L70" s="4"/>
    </row>
    <row r="71" spans="1:12" ht="21.75" customHeight="1" thickBot="1" x14ac:dyDescent="0.3">
      <c r="A71" s="3"/>
      <c r="B71" s="72"/>
      <c r="C71" s="72"/>
      <c r="D71" s="72" t="s">
        <v>51</v>
      </c>
      <c r="E71" s="54">
        <f t="shared" ref="E71:K71" si="2">E47+E52+E55+E56+E59+E64+E69+E70</f>
        <v>-30874</v>
      </c>
      <c r="F71" s="54">
        <f t="shared" si="2"/>
        <v>25625.179999999993</v>
      </c>
      <c r="G71" s="55">
        <f t="shared" si="2"/>
        <v>-55718.490000000013</v>
      </c>
      <c r="H71" s="54">
        <f t="shared" si="2"/>
        <v>3057526</v>
      </c>
      <c r="I71" s="54">
        <f t="shared" si="2"/>
        <v>2981214.3200000003</v>
      </c>
      <c r="J71" s="55">
        <f t="shared" si="2"/>
        <v>2863818.7800000003</v>
      </c>
      <c r="K71" s="56">
        <f t="shared" si="2"/>
        <v>3057526</v>
      </c>
      <c r="L71" s="4"/>
    </row>
    <row r="72" spans="1:12" ht="27" customHeight="1" thickTop="1" thickBot="1" x14ac:dyDescent="0.3">
      <c r="A72" s="3"/>
      <c r="B72" s="103" t="s">
        <v>11</v>
      </c>
      <c r="C72" s="103"/>
      <c r="D72" s="103"/>
      <c r="E72" s="57">
        <f t="shared" ref="E72:K72" si="3">E34+E45+E71</f>
        <v>261063</v>
      </c>
      <c r="F72" s="57">
        <f t="shared" si="3"/>
        <v>441355.76</v>
      </c>
      <c r="G72" s="58">
        <f t="shared" si="3"/>
        <v>300569.32</v>
      </c>
      <c r="H72" s="57">
        <f t="shared" si="3"/>
        <v>5675430</v>
      </c>
      <c r="I72" s="57">
        <f t="shared" si="3"/>
        <v>5368720.9700000007</v>
      </c>
      <c r="J72" s="58">
        <f t="shared" si="3"/>
        <v>5238328.4800000004</v>
      </c>
      <c r="K72" s="59">
        <f t="shared" si="3"/>
        <v>5675430</v>
      </c>
      <c r="L72" s="4"/>
    </row>
    <row r="73" spans="1:12" x14ac:dyDescent="0.25">
      <c r="A73" s="3"/>
      <c r="B73" s="96" t="s">
        <v>12</v>
      </c>
      <c r="C73" s="96"/>
      <c r="D73" s="96"/>
      <c r="E73" s="25"/>
      <c r="F73" s="25"/>
      <c r="G73" s="26"/>
      <c r="H73" s="25"/>
      <c r="I73" s="25"/>
      <c r="J73" s="26"/>
      <c r="K73" s="28"/>
      <c r="L73" s="4"/>
    </row>
    <row r="74" spans="1:12" x14ac:dyDescent="0.25">
      <c r="A74" s="3"/>
      <c r="B74" s="16"/>
      <c r="C74" s="16"/>
      <c r="D74" s="82"/>
      <c r="E74" s="25"/>
      <c r="F74" s="25"/>
      <c r="G74" s="26"/>
      <c r="H74" s="25"/>
      <c r="I74" s="25"/>
      <c r="J74" s="26"/>
      <c r="K74" s="28"/>
      <c r="L74" s="4"/>
    </row>
    <row r="75" spans="1:12" outlineLevel="1" x14ac:dyDescent="0.25">
      <c r="A75" s="3" t="s">
        <v>118</v>
      </c>
      <c r="B75" s="16"/>
      <c r="C75" s="16"/>
      <c r="D75" s="93" t="s">
        <v>175</v>
      </c>
      <c r="E75" s="25"/>
      <c r="F75" s="25"/>
      <c r="G75" s="26"/>
      <c r="H75" s="25"/>
      <c r="I75" s="25"/>
      <c r="J75" s="26"/>
      <c r="K75" s="28"/>
      <c r="L75" s="4"/>
    </row>
    <row r="76" spans="1:12" outlineLevel="1" x14ac:dyDescent="0.25">
      <c r="A76" s="3" t="s">
        <v>119</v>
      </c>
      <c r="B76" s="16"/>
      <c r="C76" s="16"/>
      <c r="D76" s="93" t="s">
        <v>176</v>
      </c>
      <c r="E76" s="25">
        <v>206527</v>
      </c>
      <c r="F76" s="25">
        <v>148928.53</v>
      </c>
      <c r="G76" s="26">
        <v>210762.04</v>
      </c>
      <c r="H76" s="25">
        <v>2580175</v>
      </c>
      <c r="I76" s="25">
        <v>2369095.09</v>
      </c>
      <c r="J76" s="26">
        <v>2631845.4700000002</v>
      </c>
      <c r="K76" s="28">
        <v>2580175</v>
      </c>
      <c r="L76" s="4"/>
    </row>
    <row r="77" spans="1:12" outlineLevel="1" x14ac:dyDescent="0.25">
      <c r="A77" s="3" t="s">
        <v>120</v>
      </c>
      <c r="B77" s="16"/>
      <c r="C77" s="16"/>
      <c r="D77" s="93" t="s">
        <v>177</v>
      </c>
      <c r="E77" s="25">
        <v>34244</v>
      </c>
      <c r="F77" s="25">
        <v>27139.97</v>
      </c>
      <c r="G77" s="26">
        <v>32544.37</v>
      </c>
      <c r="H77" s="25">
        <v>410928</v>
      </c>
      <c r="I77" s="25">
        <v>351046.25</v>
      </c>
      <c r="J77" s="26">
        <v>383219.02</v>
      </c>
      <c r="K77" s="28">
        <v>410928</v>
      </c>
      <c r="L77" s="4"/>
    </row>
    <row r="78" spans="1:12" outlineLevel="1" x14ac:dyDescent="0.25">
      <c r="A78" s="3" t="s">
        <v>121</v>
      </c>
      <c r="B78" s="16"/>
      <c r="C78" s="16"/>
      <c r="D78" s="93" t="s">
        <v>178</v>
      </c>
      <c r="E78" s="25">
        <v>22071</v>
      </c>
      <c r="F78" s="25">
        <v>13279.64</v>
      </c>
      <c r="G78" s="26">
        <v>14555.3</v>
      </c>
      <c r="H78" s="25">
        <v>286862</v>
      </c>
      <c r="I78" s="25">
        <v>246830.9</v>
      </c>
      <c r="J78" s="26">
        <v>291626.89</v>
      </c>
      <c r="K78" s="28">
        <v>286862</v>
      </c>
      <c r="L78" s="4"/>
    </row>
    <row r="79" spans="1:12" outlineLevel="1" x14ac:dyDescent="0.25">
      <c r="A79" s="3" t="s">
        <v>122</v>
      </c>
      <c r="B79" s="16"/>
      <c r="C79" s="16"/>
      <c r="D79" s="93" t="s">
        <v>179</v>
      </c>
      <c r="E79" s="25">
        <v>10100</v>
      </c>
      <c r="F79" s="25">
        <v>3829.06</v>
      </c>
      <c r="G79" s="26">
        <v>652.01</v>
      </c>
      <c r="H79" s="25">
        <v>17500</v>
      </c>
      <c r="I79" s="25">
        <v>135830.95000000001</v>
      </c>
      <c r="J79" s="26">
        <v>32243.07</v>
      </c>
      <c r="K79" s="28">
        <v>17500</v>
      </c>
      <c r="L79" s="4"/>
    </row>
    <row r="80" spans="1:12" ht="15.75" thickBot="1" x14ac:dyDescent="0.3">
      <c r="A80" s="3" t="s">
        <v>46</v>
      </c>
      <c r="B80" s="73"/>
      <c r="C80" s="73"/>
      <c r="D80" s="73" t="s">
        <v>65</v>
      </c>
      <c r="E80" s="29">
        <v>272942</v>
      </c>
      <c r="F80" s="29">
        <v>193177.2</v>
      </c>
      <c r="G80" s="30">
        <v>258513.72</v>
      </c>
      <c r="H80" s="29">
        <v>3295465</v>
      </c>
      <c r="I80" s="29">
        <v>3102803.19</v>
      </c>
      <c r="J80" s="30">
        <v>3338934.45</v>
      </c>
      <c r="K80" s="31">
        <v>3295465</v>
      </c>
      <c r="L80" s="4"/>
    </row>
    <row r="81" spans="1:12" ht="16.5" customHeight="1" thickTop="1" x14ac:dyDescent="0.25">
      <c r="A81" s="3"/>
      <c r="B81" s="82"/>
      <c r="C81" s="102"/>
      <c r="D81" s="102"/>
      <c r="E81" s="32"/>
      <c r="F81" s="32"/>
      <c r="G81" s="33"/>
      <c r="H81" s="32"/>
      <c r="I81" s="32"/>
      <c r="J81" s="33"/>
      <c r="K81" s="34"/>
      <c r="L81" s="4"/>
    </row>
    <row r="82" spans="1:12" outlineLevel="1" x14ac:dyDescent="0.25">
      <c r="A82" s="3" t="s">
        <v>123</v>
      </c>
      <c r="B82" s="93"/>
      <c r="C82" s="93"/>
      <c r="D82" s="93" t="s">
        <v>180</v>
      </c>
      <c r="E82" s="25"/>
      <c r="F82" s="25"/>
      <c r="G82" s="26"/>
      <c r="H82" s="25"/>
      <c r="I82" s="25"/>
      <c r="J82" s="26"/>
      <c r="K82" s="28"/>
      <c r="L82" s="4"/>
    </row>
    <row r="83" spans="1:12" outlineLevel="1" x14ac:dyDescent="0.25">
      <c r="A83" s="3" t="s">
        <v>124</v>
      </c>
      <c r="B83" s="93"/>
      <c r="C83" s="93"/>
      <c r="D83" s="93" t="s">
        <v>181</v>
      </c>
      <c r="E83" s="25">
        <v>12927</v>
      </c>
      <c r="F83" s="25">
        <v>6319.26</v>
      </c>
      <c r="G83" s="26">
        <v>4119.29</v>
      </c>
      <c r="H83" s="25">
        <v>107902</v>
      </c>
      <c r="I83" s="25">
        <v>118448.52</v>
      </c>
      <c r="J83" s="26">
        <v>83369.31</v>
      </c>
      <c r="K83" s="28">
        <v>107902</v>
      </c>
      <c r="L83" s="4"/>
    </row>
    <row r="84" spans="1:12" outlineLevel="1" x14ac:dyDescent="0.25">
      <c r="A84" s="3" t="s">
        <v>125</v>
      </c>
      <c r="B84" s="93"/>
      <c r="C84" s="93"/>
      <c r="D84" s="93" t="s">
        <v>182</v>
      </c>
      <c r="E84" s="25">
        <v>26752</v>
      </c>
      <c r="F84" s="25">
        <v>-47550.75</v>
      </c>
      <c r="G84" s="26">
        <v>-66138.64</v>
      </c>
      <c r="H84" s="25">
        <v>1245101</v>
      </c>
      <c r="I84" s="25">
        <v>1192983.19</v>
      </c>
      <c r="J84" s="26">
        <v>1186885.8600000001</v>
      </c>
      <c r="K84" s="28">
        <v>1245101</v>
      </c>
      <c r="L84" s="4"/>
    </row>
    <row r="85" spans="1:12" outlineLevel="1" x14ac:dyDescent="0.25">
      <c r="A85" s="3" t="s">
        <v>126</v>
      </c>
      <c r="B85" s="93"/>
      <c r="C85" s="93"/>
      <c r="D85" s="93" t="s">
        <v>183</v>
      </c>
      <c r="E85" s="25">
        <v>2827</v>
      </c>
      <c r="F85" s="25">
        <v>4454.2</v>
      </c>
      <c r="G85" s="26">
        <v>1644.91</v>
      </c>
      <c r="H85" s="25">
        <v>36745</v>
      </c>
      <c r="I85" s="25">
        <v>49867.59</v>
      </c>
      <c r="J85" s="26">
        <v>43116.76</v>
      </c>
      <c r="K85" s="28">
        <v>36745</v>
      </c>
      <c r="L85" s="4"/>
    </row>
    <row r="86" spans="1:12" outlineLevel="1" x14ac:dyDescent="0.25">
      <c r="A86" s="3" t="s">
        <v>127</v>
      </c>
      <c r="B86" s="93"/>
      <c r="C86" s="93"/>
      <c r="D86" s="93" t="s">
        <v>184</v>
      </c>
      <c r="E86" s="25">
        <v>4517</v>
      </c>
      <c r="F86" s="25">
        <v>8434.15</v>
      </c>
      <c r="G86" s="26">
        <v>24.12</v>
      </c>
      <c r="H86" s="25">
        <v>36895</v>
      </c>
      <c r="I86" s="25">
        <v>36246.269999999997</v>
      </c>
      <c r="J86" s="26">
        <v>29353.45</v>
      </c>
      <c r="K86" s="28">
        <v>36895</v>
      </c>
      <c r="L86" s="4"/>
    </row>
    <row r="87" spans="1:12" outlineLevel="1" x14ac:dyDescent="0.25">
      <c r="A87" s="3" t="s">
        <v>128</v>
      </c>
      <c r="B87" s="93"/>
      <c r="C87" s="93"/>
      <c r="D87" s="93" t="s">
        <v>185</v>
      </c>
      <c r="E87" s="25">
        <v>12507</v>
      </c>
      <c r="F87" s="25">
        <v>40193.79</v>
      </c>
      <c r="G87" s="26">
        <v>10832.37</v>
      </c>
      <c r="H87" s="25">
        <v>337557</v>
      </c>
      <c r="I87" s="25">
        <v>337097.8</v>
      </c>
      <c r="J87" s="26">
        <v>317348.39</v>
      </c>
      <c r="K87" s="28">
        <v>337557</v>
      </c>
      <c r="L87" s="4"/>
    </row>
    <row r="88" spans="1:12" outlineLevel="1" x14ac:dyDescent="0.25">
      <c r="A88" s="3" t="s">
        <v>129</v>
      </c>
      <c r="B88" s="93"/>
      <c r="C88" s="93"/>
      <c r="D88" s="93" t="s">
        <v>186</v>
      </c>
      <c r="E88" s="25">
        <v>6377</v>
      </c>
      <c r="F88" s="25">
        <v>5734.22</v>
      </c>
      <c r="G88" s="26">
        <v>8556.2099999999991</v>
      </c>
      <c r="H88" s="25">
        <v>66250</v>
      </c>
      <c r="I88" s="25">
        <v>75067.009999999995</v>
      </c>
      <c r="J88" s="26">
        <v>88532.35</v>
      </c>
      <c r="K88" s="28">
        <v>66250</v>
      </c>
      <c r="L88" s="4"/>
    </row>
    <row r="89" spans="1:12" outlineLevel="1" x14ac:dyDescent="0.25">
      <c r="A89" s="3" t="s">
        <v>130</v>
      </c>
      <c r="B89" s="93"/>
      <c r="C89" s="93"/>
      <c r="D89" s="93" t="s">
        <v>187</v>
      </c>
      <c r="E89" s="25">
        <v>12000</v>
      </c>
      <c r="F89" s="25">
        <v>17137.34</v>
      </c>
      <c r="G89" s="26">
        <v>144.99</v>
      </c>
      <c r="H89" s="25">
        <v>42620</v>
      </c>
      <c r="I89" s="25">
        <v>36608.36</v>
      </c>
      <c r="J89" s="26">
        <v>42295.48</v>
      </c>
      <c r="K89" s="28">
        <v>42620</v>
      </c>
      <c r="L89" s="4"/>
    </row>
    <row r="90" spans="1:12" outlineLevel="1" x14ac:dyDescent="0.25">
      <c r="A90" s="3" t="s">
        <v>131</v>
      </c>
      <c r="B90" s="93"/>
      <c r="C90" s="93"/>
      <c r="D90" s="93" t="s">
        <v>188</v>
      </c>
      <c r="E90" s="25">
        <v>8177</v>
      </c>
      <c r="F90" s="25">
        <v>9867.02</v>
      </c>
      <c r="G90" s="26">
        <v>11391.16</v>
      </c>
      <c r="H90" s="25">
        <v>127823</v>
      </c>
      <c r="I90" s="25">
        <v>110144.93</v>
      </c>
      <c r="J90" s="26">
        <v>133924.72</v>
      </c>
      <c r="K90" s="28">
        <v>127823</v>
      </c>
      <c r="L90" s="4"/>
    </row>
    <row r="91" spans="1:12" outlineLevel="1" x14ac:dyDescent="0.25">
      <c r="A91" s="3" t="s">
        <v>132</v>
      </c>
      <c r="B91" s="93"/>
      <c r="C91" s="93"/>
      <c r="D91" s="93" t="s">
        <v>189</v>
      </c>
      <c r="E91" s="25">
        <v>0</v>
      </c>
      <c r="F91" s="25">
        <v>-6025</v>
      </c>
      <c r="G91" s="26">
        <v>0</v>
      </c>
      <c r="H91" s="25">
        <v>22200</v>
      </c>
      <c r="I91" s="25">
        <v>17632.849999999999</v>
      </c>
      <c r="J91" s="26">
        <v>35879.53</v>
      </c>
      <c r="K91" s="28">
        <v>22200</v>
      </c>
      <c r="L91" s="4"/>
    </row>
    <row r="92" spans="1:12" outlineLevel="1" x14ac:dyDescent="0.25">
      <c r="A92" s="3" t="s">
        <v>133</v>
      </c>
      <c r="B92" s="93"/>
      <c r="C92" s="93"/>
      <c r="D92" s="93" t="s">
        <v>190</v>
      </c>
      <c r="E92" s="25">
        <v>500</v>
      </c>
      <c r="F92" s="25">
        <v>6146</v>
      </c>
      <c r="G92" s="26">
        <v>-227.56</v>
      </c>
      <c r="H92" s="25">
        <v>84700</v>
      </c>
      <c r="I92" s="25">
        <v>73838.03</v>
      </c>
      <c r="J92" s="26">
        <v>72319.56</v>
      </c>
      <c r="K92" s="28">
        <v>84700</v>
      </c>
      <c r="L92" s="4"/>
    </row>
    <row r="93" spans="1:12" outlineLevel="1" x14ac:dyDescent="0.25">
      <c r="A93" s="3" t="s">
        <v>134</v>
      </c>
      <c r="B93" s="93"/>
      <c r="C93" s="93"/>
      <c r="D93" s="93" t="s">
        <v>191</v>
      </c>
      <c r="E93" s="25">
        <v>3050</v>
      </c>
      <c r="F93" s="25">
        <v>1944.29</v>
      </c>
      <c r="G93" s="26">
        <v>1348.3</v>
      </c>
      <c r="H93" s="25">
        <v>19400</v>
      </c>
      <c r="I93" s="25">
        <v>13378.71</v>
      </c>
      <c r="J93" s="26">
        <v>16518.53</v>
      </c>
      <c r="K93" s="28">
        <v>19400</v>
      </c>
      <c r="L93" s="4"/>
    </row>
    <row r="94" spans="1:12" outlineLevel="1" x14ac:dyDescent="0.25">
      <c r="A94" s="3" t="s">
        <v>135</v>
      </c>
      <c r="B94" s="93"/>
      <c r="C94" s="93"/>
      <c r="D94" s="93" t="s">
        <v>192</v>
      </c>
      <c r="E94" s="25">
        <v>0</v>
      </c>
      <c r="F94" s="25">
        <v>-1018.76</v>
      </c>
      <c r="G94" s="26">
        <v>0</v>
      </c>
      <c r="H94" s="25">
        <v>0</v>
      </c>
      <c r="I94" s="25">
        <v>4171.21</v>
      </c>
      <c r="J94" s="26">
        <v>0</v>
      </c>
      <c r="K94" s="28">
        <v>0</v>
      </c>
      <c r="L94" s="4"/>
    </row>
    <row r="95" spans="1:12" outlineLevel="1" x14ac:dyDescent="0.25">
      <c r="A95" s="3" t="s">
        <v>136</v>
      </c>
      <c r="B95" s="93"/>
      <c r="C95" s="93"/>
      <c r="D95" s="93" t="s">
        <v>193</v>
      </c>
      <c r="E95" s="25">
        <v>1381</v>
      </c>
      <c r="F95" s="25">
        <v>4305</v>
      </c>
      <c r="G95" s="26">
        <v>2069.86</v>
      </c>
      <c r="H95" s="25">
        <v>99433</v>
      </c>
      <c r="I95" s="25">
        <v>105176.92</v>
      </c>
      <c r="J95" s="26">
        <v>90561.86</v>
      </c>
      <c r="K95" s="28">
        <v>99433</v>
      </c>
      <c r="L95" s="4"/>
    </row>
    <row r="96" spans="1:12" outlineLevel="1" x14ac:dyDescent="0.25">
      <c r="A96" s="3" t="s">
        <v>137</v>
      </c>
      <c r="B96" s="93"/>
      <c r="C96" s="93"/>
      <c r="D96" s="93" t="s">
        <v>180</v>
      </c>
      <c r="E96" s="25">
        <v>17396</v>
      </c>
      <c r="F96" s="25">
        <v>9853.5300000000007</v>
      </c>
      <c r="G96" s="26">
        <v>15182.6</v>
      </c>
      <c r="H96" s="25">
        <v>81546</v>
      </c>
      <c r="I96" s="25">
        <v>126478.07</v>
      </c>
      <c r="J96" s="26">
        <v>114583.5</v>
      </c>
      <c r="K96" s="28">
        <v>81546</v>
      </c>
      <c r="L96" s="4"/>
    </row>
    <row r="97" spans="1:12" outlineLevel="1" x14ac:dyDescent="0.25">
      <c r="A97" s="3" t="s">
        <v>138</v>
      </c>
      <c r="B97" s="93"/>
      <c r="C97" s="93"/>
      <c r="D97" s="93" t="s">
        <v>194</v>
      </c>
      <c r="E97" s="25">
        <v>0</v>
      </c>
      <c r="F97" s="25">
        <v>0</v>
      </c>
      <c r="G97" s="26">
        <v>0</v>
      </c>
      <c r="H97" s="25">
        <v>67127</v>
      </c>
      <c r="I97" s="25">
        <v>79958</v>
      </c>
      <c r="J97" s="26">
        <v>73869</v>
      </c>
      <c r="K97" s="28">
        <v>67127</v>
      </c>
      <c r="L97" s="4"/>
    </row>
    <row r="98" spans="1:12" ht="15.75" thickBot="1" x14ac:dyDescent="0.3">
      <c r="A98" s="3" t="s">
        <v>47</v>
      </c>
      <c r="B98" s="73"/>
      <c r="C98" s="73"/>
      <c r="D98" s="73" t="s">
        <v>66</v>
      </c>
      <c r="E98" s="29">
        <v>108411</v>
      </c>
      <c r="F98" s="29">
        <v>59794.290000000008</v>
      </c>
      <c r="G98" s="30">
        <v>-11052.389999999994</v>
      </c>
      <c r="H98" s="29">
        <v>2375299</v>
      </c>
      <c r="I98" s="29">
        <v>2377097.46</v>
      </c>
      <c r="J98" s="30">
        <v>2328558.3000000003</v>
      </c>
      <c r="K98" s="31">
        <v>2375299</v>
      </c>
      <c r="L98" s="4"/>
    </row>
    <row r="99" spans="1:12" s="13" customFormat="1" ht="24" customHeight="1" thickTop="1" thickBot="1" x14ac:dyDescent="0.3">
      <c r="A99" s="17"/>
      <c r="B99" s="103" t="s">
        <v>68</v>
      </c>
      <c r="C99" s="103"/>
      <c r="D99" s="103"/>
      <c r="E99" s="57">
        <f t="shared" ref="E99:K99" si="4">E80+E98</f>
        <v>381353</v>
      </c>
      <c r="F99" s="57">
        <f t="shared" si="4"/>
        <v>252971.49000000002</v>
      </c>
      <c r="G99" s="58">
        <f t="shared" si="4"/>
        <v>247461.33000000002</v>
      </c>
      <c r="H99" s="57">
        <f t="shared" si="4"/>
        <v>5670764</v>
      </c>
      <c r="I99" s="57">
        <f t="shared" si="4"/>
        <v>5479900.6500000004</v>
      </c>
      <c r="J99" s="58">
        <f t="shared" si="4"/>
        <v>5667492.75</v>
      </c>
      <c r="K99" s="59">
        <f t="shared" si="4"/>
        <v>5670764</v>
      </c>
      <c r="L99" s="81"/>
    </row>
    <row r="100" spans="1:12" s="13" customFormat="1" ht="26.25" customHeight="1" thickBot="1" x14ac:dyDescent="0.3">
      <c r="A100" s="17"/>
      <c r="B100" s="100" t="s">
        <v>67</v>
      </c>
      <c r="C100" s="100"/>
      <c r="D100" s="100"/>
      <c r="E100" s="57">
        <f t="shared" ref="E100:K100" si="5">E72-E99</f>
        <v>-120290</v>
      </c>
      <c r="F100" s="57">
        <f t="shared" si="5"/>
        <v>188384.27</v>
      </c>
      <c r="G100" s="58">
        <f t="shared" si="5"/>
        <v>53107.989999999991</v>
      </c>
      <c r="H100" s="57">
        <f t="shared" si="5"/>
        <v>4666</v>
      </c>
      <c r="I100" s="57">
        <f t="shared" si="5"/>
        <v>-111179.6799999997</v>
      </c>
      <c r="J100" s="58">
        <f t="shared" si="5"/>
        <v>-429164.26999999955</v>
      </c>
      <c r="K100" s="59">
        <f t="shared" si="5"/>
        <v>4666</v>
      </c>
      <c r="L100" s="81"/>
    </row>
    <row r="101" spans="1:12" s="4" customFormat="1" ht="24.75" customHeight="1" x14ac:dyDescent="0.25">
      <c r="A101" s="82"/>
      <c r="B101" s="60"/>
      <c r="C101" s="60"/>
      <c r="D101" s="60"/>
      <c r="E101" s="25"/>
      <c r="F101" s="25"/>
      <c r="G101" s="25"/>
      <c r="H101" s="25"/>
      <c r="I101" s="25"/>
      <c r="J101" s="25"/>
      <c r="K101" s="25"/>
    </row>
    <row r="102" spans="1:12" ht="21.75" customHeight="1" x14ac:dyDescent="0.25">
      <c r="A102" s="3"/>
      <c r="B102" s="101" t="s">
        <v>13</v>
      </c>
      <c r="C102" s="101"/>
      <c r="D102" s="101"/>
      <c r="E102" s="61"/>
      <c r="F102" s="61"/>
      <c r="G102" s="61"/>
      <c r="H102" s="61"/>
      <c r="I102" s="61"/>
      <c r="J102" s="61"/>
      <c r="K102" s="61"/>
      <c r="L102" s="4"/>
    </row>
    <row r="103" spans="1:12" ht="22.5" customHeight="1" thickBot="1" x14ac:dyDescent="0.3">
      <c r="A103" s="3"/>
      <c r="B103" s="16"/>
      <c r="C103" s="22" t="s">
        <v>14</v>
      </c>
      <c r="D103" s="41"/>
      <c r="E103" s="38"/>
      <c r="F103" s="38"/>
      <c r="G103" s="39"/>
      <c r="H103" s="62"/>
      <c r="I103" s="66">
        <v>259039.25</v>
      </c>
      <c r="J103" s="67">
        <v>657389.92000000004</v>
      </c>
      <c r="K103" s="40"/>
      <c r="L103" s="4"/>
    </row>
    <row r="104" spans="1:12" x14ac:dyDescent="0.25">
      <c r="A104" s="3"/>
      <c r="B104" s="16"/>
      <c r="C104" s="20" t="s">
        <v>15</v>
      </c>
      <c r="E104" s="35">
        <f t="shared" ref="E104:K104" si="6">E100</f>
        <v>-120290</v>
      </c>
      <c r="F104" s="35">
        <f t="shared" si="6"/>
        <v>188384.27</v>
      </c>
      <c r="G104" s="36">
        <f t="shared" si="6"/>
        <v>53107.989999999991</v>
      </c>
      <c r="H104" s="35">
        <f t="shared" si="6"/>
        <v>4666</v>
      </c>
      <c r="I104" s="35">
        <f t="shared" si="6"/>
        <v>-111179.6799999997</v>
      </c>
      <c r="J104" s="36">
        <f t="shared" si="6"/>
        <v>-429164.26999999955</v>
      </c>
      <c r="K104" s="37">
        <f t="shared" si="6"/>
        <v>4666</v>
      </c>
      <c r="L104" s="4"/>
    </row>
    <row r="105" spans="1:12" x14ac:dyDescent="0.25">
      <c r="A105" s="3"/>
      <c r="B105" s="16"/>
      <c r="C105" s="20" t="s">
        <v>16</v>
      </c>
      <c r="E105" s="46"/>
      <c r="F105" s="47">
        <v>0</v>
      </c>
      <c r="G105" s="48">
        <v>0</v>
      </c>
      <c r="H105" s="47"/>
      <c r="I105" s="47">
        <v>0</v>
      </c>
      <c r="J105" s="48">
        <v>-3412</v>
      </c>
      <c r="K105" s="49"/>
      <c r="L105" s="4"/>
    </row>
    <row r="106" spans="1:12" ht="15.75" thickBot="1" x14ac:dyDescent="0.3">
      <c r="A106" s="3"/>
      <c r="B106" s="16"/>
      <c r="C106" s="21" t="s">
        <v>17</v>
      </c>
      <c r="D106" s="41"/>
      <c r="E106" s="50">
        <v>0</v>
      </c>
      <c r="F106" s="50">
        <v>0</v>
      </c>
      <c r="G106" s="51">
        <v>0</v>
      </c>
      <c r="H106" s="50">
        <v>0</v>
      </c>
      <c r="I106" s="50">
        <v>0</v>
      </c>
      <c r="J106" s="51">
        <v>34225.599999999999</v>
      </c>
      <c r="K106" s="52">
        <v>0</v>
      </c>
      <c r="L106" s="4"/>
    </row>
    <row r="107" spans="1:12" ht="16.5" customHeight="1" thickBot="1" x14ac:dyDescent="0.3">
      <c r="A107" s="3"/>
      <c r="B107" s="16"/>
      <c r="C107" s="99" t="s">
        <v>18</v>
      </c>
      <c r="D107" s="99"/>
      <c r="E107" s="63">
        <f t="shared" ref="E107:K107" si="7">SUM(E104:E106)</f>
        <v>-120290</v>
      </c>
      <c r="F107" s="63">
        <f t="shared" si="7"/>
        <v>188384.27</v>
      </c>
      <c r="G107" s="64">
        <f t="shared" si="7"/>
        <v>53107.989999999991</v>
      </c>
      <c r="H107" s="63">
        <f t="shared" si="7"/>
        <v>4666</v>
      </c>
      <c r="I107" s="63">
        <f t="shared" si="7"/>
        <v>-111179.6799999997</v>
      </c>
      <c r="J107" s="64">
        <f t="shared" si="7"/>
        <v>-398350.66999999958</v>
      </c>
      <c r="K107" s="65">
        <f t="shared" si="7"/>
        <v>4666</v>
      </c>
      <c r="L107" s="4"/>
    </row>
    <row r="108" spans="1:12" s="13" customFormat="1" ht="24" customHeight="1" thickBot="1" x14ac:dyDescent="0.3">
      <c r="A108" s="17"/>
      <c r="B108" s="15"/>
      <c r="C108" s="98" t="s">
        <v>19</v>
      </c>
      <c r="D108" s="98"/>
      <c r="E108" s="98"/>
      <c r="F108" s="69"/>
      <c r="G108" s="70"/>
      <c r="H108" s="68"/>
      <c r="I108" s="68">
        <f t="shared" ref="I108:J108" si="8">I103+I107</f>
        <v>147859.5700000003</v>
      </c>
      <c r="J108" s="70">
        <f t="shared" si="8"/>
        <v>259039.25000000047</v>
      </c>
      <c r="K108" s="71"/>
      <c r="L108" s="81"/>
    </row>
    <row r="109" spans="1:12" ht="17.25" customHeight="1" x14ac:dyDescent="0.25">
      <c r="A109" s="3"/>
      <c r="B109" s="16"/>
      <c r="C109" s="16"/>
      <c r="D109" s="20"/>
      <c r="E109" s="23"/>
      <c r="F109" s="24" t="s">
        <v>21</v>
      </c>
      <c r="G109" s="23"/>
      <c r="H109" s="23"/>
      <c r="I109" s="23"/>
      <c r="J109" s="23"/>
      <c r="K109" s="23"/>
      <c r="L109" s="4"/>
    </row>
  </sheetData>
  <mergeCells count="16">
    <mergeCell ref="A3:K3"/>
    <mergeCell ref="B73:D73"/>
    <mergeCell ref="B4:K4"/>
    <mergeCell ref="C108:E108"/>
    <mergeCell ref="C107:D107"/>
    <mergeCell ref="B100:D100"/>
    <mergeCell ref="B102:D102"/>
    <mergeCell ref="C35:D35"/>
    <mergeCell ref="C46:D46"/>
    <mergeCell ref="B72:D72"/>
    <mergeCell ref="C81:D81"/>
    <mergeCell ref="B99:D99"/>
    <mergeCell ref="E5:G5"/>
    <mergeCell ref="H5:J5"/>
    <mergeCell ref="C8:D8"/>
    <mergeCell ref="B7:D7"/>
  </mergeCells>
  <conditionalFormatting sqref="E11:K16">
    <cfRule type="expression" dxfId="0" priority="1">
      <formula>"P9&lt;0&gt;"</formula>
    </cfRule>
  </conditionalFormatting>
  <pageMargins left="0.32" right="0.25" top="0.25" bottom="0.53" header="0.26" footer="0.27"/>
  <pageSetup scale="77" fitToHeight="3" orientation="portrait" r:id="rId1"/>
  <headerFooter>
    <oddFooter>&amp;L&amp;D : &amp;T&amp;RPage &amp;P of &amp;N</oddFooter>
  </headerFooter>
  <rowBreaks count="1" manualBreakCount="1">
    <brk id="72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 OP UR</vt:lpstr>
      <vt:lpstr>'St OP UR'!Print_Area</vt:lpstr>
      <vt:lpstr>'St OP UR'!Print_Titles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Tarrant</dc:creator>
  <cp:lastModifiedBy>psoftae</cp:lastModifiedBy>
  <cp:lastPrinted>2012-03-07T19:51:48Z</cp:lastPrinted>
  <dcterms:created xsi:type="dcterms:W3CDTF">2011-09-15T21:24:38Z</dcterms:created>
  <dcterms:modified xsi:type="dcterms:W3CDTF">2017-01-23T19:15:57Z</dcterms:modified>
</cp:coreProperties>
</file>